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activeTab="0"/>
  </bookViews>
  <sheets>
    <sheet name="Main Summary" sheetId="1" r:id="rId1"/>
    <sheet name="Manpower Nos.." sheetId="2" r:id="rId2"/>
  </sheets>
  <externalReferences>
    <externalReference r:id="rId5"/>
    <externalReference r:id="rId6"/>
  </externalReferences>
  <definedNames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27">#REF!</definedName>
    <definedName name="DAT28">#REF!</definedName>
    <definedName name="DAT29">#REF!</definedName>
    <definedName name="DAT3">#REF!</definedName>
    <definedName name="DAT30">#REF!</definedName>
    <definedName name="DAT31">#REF!</definedName>
    <definedName name="DAT32">#REF!</definedName>
    <definedName name="DAT33">#REF!</definedName>
    <definedName name="DAT34">#REF!</definedName>
    <definedName name="DAT35">#REF!</definedName>
    <definedName name="DAT36">#REF!</definedName>
    <definedName name="DAT37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n">#REF!</definedName>
    <definedName name="nnnn">#REF!</definedName>
    <definedName name="_xlnm.Print_Area" localSheetId="0">'Main Summary'!$A$1:$K$58</definedName>
    <definedName name="TEST1">#REF!</definedName>
    <definedName name="TESTHKEY">#REF!</definedName>
    <definedName name="TESTKEYS">#REF!</definedName>
    <definedName name="TESTVKEY">#REF!</definedName>
  </definedNames>
  <calcPr fullCalcOnLoad="1"/>
</workbook>
</file>

<file path=xl/comments1.xml><?xml version="1.0" encoding="utf-8"?>
<comments xmlns="http://schemas.openxmlformats.org/spreadsheetml/2006/main">
  <authors>
    <author/>
    <author>argocd</author>
  </authors>
  <commentList>
    <comment ref="C4" authorId="0">
      <text>
        <r>
          <rPr>
            <sz val="8"/>
            <color indexed="8"/>
            <rFont val="Tahoma"/>
            <family val="2"/>
          </rPr>
          <t xml:space="preserve">
Includes 1 BB</t>
        </r>
      </text>
    </comment>
    <comment ref="C6" authorId="0">
      <text>
        <r>
          <rPr>
            <sz val="8"/>
            <color indexed="8"/>
            <rFont val="Tahoma"/>
            <family val="2"/>
          </rPr>
          <t xml:space="preserve">
Includes 2 BB</t>
        </r>
      </text>
    </comment>
    <comment ref="C18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One vacancy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D18" authorId="0">
      <text>
        <r>
          <rPr>
            <sz val="9"/>
            <color indexed="8"/>
            <rFont val="Tahoma"/>
            <family val="2"/>
          </rPr>
          <t xml:space="preserve">Group Manager - Commercial
</t>
        </r>
      </text>
    </comment>
    <comment ref="D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E9" authorId="0">
      <text>
        <r>
          <rPr>
            <sz val="9"/>
            <color indexed="8"/>
            <rFont val="Tahoma"/>
            <family val="2"/>
          </rPr>
          <t>20 extra manpower (6 in each shifts) to manage 62 TBNs and 133 TCP after expansion is requested by the plant . Alteast 7 additional positions (1 Exe for shift Bulding / Curing + 1 weekly reliever) to augment better system and process.</t>
        </r>
      </text>
    </comment>
    <comment ref="E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Includes 1 Corp. Tech</t>
        </r>
      </text>
    </comment>
    <comment ref="F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H7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H1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H2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H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H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K1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K23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are 3 as on 17th jan</t>
        </r>
      </text>
    </comment>
    <comment ref="K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K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L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L7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L1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L2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L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L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O3" authorId="0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O5" authorId="0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A1" authorId="1">
      <text>
        <r>
          <rPr>
            <sz val="8"/>
            <color indexed="8"/>
            <rFont val="Tahoma"/>
            <family val="2"/>
          </rPr>
          <t xml:space="preserve">
Includes 1 BB</t>
        </r>
      </text>
    </comment>
    <comment ref="A1" authorId="1">
      <text>
        <r>
          <rPr>
            <sz val="8"/>
            <color indexed="8"/>
            <rFont val="Tahoma"/>
            <family val="2"/>
          </rPr>
          <t xml:space="preserve">
Includes 2 BB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One vacancy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A1" authorId="1">
      <text>
        <r>
          <rPr>
            <sz val="9"/>
            <color indexed="8"/>
            <rFont val="Tahoma"/>
            <family val="2"/>
          </rPr>
          <t xml:space="preserve">Group Manager - Commercial
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A1" authorId="1">
      <text>
        <r>
          <rPr>
            <sz val="9"/>
            <color indexed="8"/>
            <rFont val="Tahoma"/>
            <family val="2"/>
          </rPr>
          <t>20 extra manpower (6 in each shifts) to manage 62 TBNs and 133 TCP after expansion is requested by the plant . Alteast 7 additional positions (1 Exe for shift Bulding / Curing + 1 weekly reliever) to augment better system and process.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Includes 1 Corp. Tech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are 3 as on 17th jan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T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T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</commentList>
</comments>
</file>

<file path=xl/comments2.xml><?xml version="1.0" encoding="utf-8"?>
<comments xmlns="http://schemas.openxmlformats.org/spreadsheetml/2006/main">
  <authors>
    <author/>
    <author>argocd</author>
  </authors>
  <commentList>
    <comment ref="C4" authorId="0">
      <text>
        <r>
          <rPr>
            <sz val="8"/>
            <color indexed="8"/>
            <rFont val="Tahoma"/>
            <family val="2"/>
          </rPr>
          <t xml:space="preserve">
Includes 1 BB</t>
        </r>
      </text>
    </comment>
    <comment ref="C6" authorId="0">
      <text>
        <r>
          <rPr>
            <sz val="8"/>
            <color indexed="8"/>
            <rFont val="Tahoma"/>
            <family val="2"/>
          </rPr>
          <t xml:space="preserve">
Includes 2 BB</t>
        </r>
      </text>
    </comment>
    <comment ref="C18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One vacancy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D18" authorId="0">
      <text>
        <r>
          <rPr>
            <sz val="9"/>
            <color indexed="8"/>
            <rFont val="Tahoma"/>
            <family val="2"/>
          </rPr>
          <t xml:space="preserve">Group Manager - Commercial
</t>
        </r>
      </text>
    </comment>
    <comment ref="D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E9" authorId="0">
      <text>
        <r>
          <rPr>
            <sz val="9"/>
            <color indexed="8"/>
            <rFont val="Tahoma"/>
            <family val="2"/>
          </rPr>
          <t>20 extra manpower (6 in each shifts) to manage 62 TBNs and 133 TCP after expansion is requested by the plant . Alteast 7 additional positions (1 Exe for shift Bulding / Curing + 1 weekly reliever) to augment better system and process.</t>
        </r>
      </text>
    </comment>
    <comment ref="E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Includes 1 Corp. Tech</t>
        </r>
      </text>
    </comment>
    <comment ref="F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H7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H1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H2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H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H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K1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K23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are 3 as on 17th jan</t>
        </r>
      </text>
    </comment>
    <comment ref="K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K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L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L7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L1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L2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L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L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O3" authorId="0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O5" authorId="0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A1" authorId="1">
      <text>
        <r>
          <rPr>
            <sz val="8"/>
            <color indexed="8"/>
            <rFont val="Tahoma"/>
            <family val="2"/>
          </rPr>
          <t xml:space="preserve">
Includes 1 BB</t>
        </r>
      </text>
    </comment>
    <comment ref="A1" authorId="1">
      <text>
        <r>
          <rPr>
            <sz val="8"/>
            <color indexed="8"/>
            <rFont val="Tahoma"/>
            <family val="2"/>
          </rPr>
          <t xml:space="preserve">
Includes 2 BB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One vacancy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A1" authorId="1">
      <text>
        <r>
          <rPr>
            <sz val="9"/>
            <color indexed="8"/>
            <rFont val="Tahoma"/>
            <family val="2"/>
          </rPr>
          <t xml:space="preserve">Group Manager - Commercial
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A1" authorId="1">
      <text>
        <r>
          <rPr>
            <sz val="9"/>
            <color indexed="8"/>
            <rFont val="Tahoma"/>
            <family val="2"/>
          </rPr>
          <t>20 extra manpower (6 in each shifts) to manage 62 TBNs and 133 TCP after expansion is requested by the plant . Alteast 7 additional positions (1 Exe for shift Bulding / Curing + 1 weekly reliever) to augment better system and process.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Includes 1 Corp. Tech</t>
        </r>
      </text>
    </comment>
    <comment ref="A1" authorId="1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are 3 as on 17th jan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A1" authorId="1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T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T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</commentList>
</comments>
</file>

<file path=xl/sharedStrings.xml><?xml version="1.0" encoding="utf-8"?>
<sst xmlns="http://schemas.openxmlformats.org/spreadsheetml/2006/main" count="200" uniqueCount="143">
  <si>
    <t>Component</t>
  </si>
  <si>
    <t>Unit</t>
  </si>
  <si>
    <t>Budget for 13-14</t>
  </si>
  <si>
    <t>Additional sanction 2013-14</t>
  </si>
  <si>
    <t>Actual YTD  As on 31.12.2013</t>
  </si>
  <si>
    <t>projected 14-15</t>
  </si>
  <si>
    <t>Budgeted 2014-15</t>
  </si>
  <si>
    <t>Reference (Sheet name and Cell no.)</t>
  </si>
  <si>
    <t xml:space="preserve">Reasons for variation </t>
  </si>
  <si>
    <t>Reference : Sheet name &amp; Cell no.</t>
  </si>
  <si>
    <t>Non unionised Cost</t>
  </si>
  <si>
    <t>Officers' &amp; Staff Salary (Total Salary cost- including basic, FBP, PB etc.)</t>
  </si>
  <si>
    <t>MEP</t>
  </si>
  <si>
    <t>No.</t>
  </si>
  <si>
    <t xml:space="preserve">Cost </t>
  </si>
  <si>
    <t>Rs.(lakhs)</t>
  </si>
  <si>
    <t>Summary</t>
  </si>
  <si>
    <t>10% Annual increase and Project included</t>
  </si>
  <si>
    <t>10% increase and manpower less</t>
  </si>
  <si>
    <t>Unionised Staff &amp; Blue Collar cost</t>
  </si>
  <si>
    <t>Worker No</t>
  </si>
  <si>
    <t>Staff No</t>
  </si>
  <si>
    <t>Total</t>
  </si>
  <si>
    <t>DA increase, Annual increment</t>
  </si>
  <si>
    <t>LTS increase, cost of retirees,Impact of VDA incrase, Annual Increment,Regularisation of Prodn Apprentices, increase in numbers etc considered.</t>
  </si>
  <si>
    <t xml:space="preserve">Grey Collar Workmen </t>
  </si>
  <si>
    <t>Production (Secondary Manpower cost)</t>
  </si>
  <si>
    <t xml:space="preserve">   - Bias : Contract</t>
  </si>
  <si>
    <t>Cont.Lab cost</t>
  </si>
  <si>
    <t>Increase in nos</t>
  </si>
  <si>
    <t>Low cost Contarct workers LTS increse</t>
  </si>
  <si>
    <t>Payable Salary Sheet Annexure-1</t>
  </si>
  <si>
    <t xml:space="preserve">   - Bias : Badli</t>
  </si>
  <si>
    <t xml:space="preserve">   - Bias : Engg Services</t>
  </si>
  <si>
    <t xml:space="preserve">Non Production </t>
  </si>
  <si>
    <t xml:space="preserve">    - Commercial function (RM/EM and FG Mtl handiling charges)</t>
  </si>
  <si>
    <t xml:space="preserve">    - HR activities (Horticulture/ Housekeeping/ security)</t>
  </si>
  <si>
    <t>Low cost Contarct workers LTS increse aqnd increase in Nos.</t>
  </si>
  <si>
    <t xml:space="preserve">    - Others(ETP/Coal Fired)</t>
  </si>
  <si>
    <t xml:space="preserve">New included item </t>
  </si>
  <si>
    <t>Welfare Cost</t>
  </si>
  <si>
    <t>Canteen Subsidy</t>
  </si>
  <si>
    <t>General cost incease and increase in numbers.</t>
  </si>
  <si>
    <t>Canteen Sheet</t>
  </si>
  <si>
    <t>Medical Cost</t>
  </si>
  <si>
    <t>General increase</t>
  </si>
  <si>
    <t>Welfare Sheet</t>
  </si>
  <si>
    <t xml:space="preserve">Transportation Cost </t>
  </si>
  <si>
    <t>Staff Welfare</t>
  </si>
  <si>
    <t>Other welfare cost</t>
  </si>
  <si>
    <t>HR Cost</t>
  </si>
  <si>
    <t>Recruitment Cost</t>
  </si>
  <si>
    <t>Restricted Outsourcing</t>
  </si>
  <si>
    <t>Training Cost</t>
  </si>
  <si>
    <t>Manhours</t>
  </si>
  <si>
    <t>Included more culture building Programmes</t>
  </si>
  <si>
    <t>Other Overheads</t>
  </si>
  <si>
    <t>Overtime  (Further categorisation in "Overtime" sheet)</t>
  </si>
  <si>
    <t xml:space="preserve">  - Overtime staff</t>
  </si>
  <si>
    <t xml:space="preserve">  - Overtime workers(Holiday Maintenance and Essential Duty)</t>
  </si>
  <si>
    <t>Less Over time due to vaccancy Filling</t>
  </si>
  <si>
    <t>OT Sheet</t>
  </si>
  <si>
    <t>Absenteeism</t>
  </si>
  <si>
    <t xml:space="preserve">          - Authorised (Overall - Perambra plant) </t>
  </si>
  <si>
    <t>%</t>
  </si>
  <si>
    <t>Absentesim sheet</t>
  </si>
  <si>
    <t xml:space="preserve">          - Unauthorised (Overall - Perambra plant) </t>
  </si>
  <si>
    <t xml:space="preserve">Incentive </t>
  </si>
  <si>
    <t>LTS Increase in Incentive and  New work appreciation Scheme</t>
  </si>
  <si>
    <t>Incentive Sheet</t>
  </si>
  <si>
    <t>Bonus / Exgratia</t>
  </si>
  <si>
    <t xml:space="preserve">   - Bonus / Exgratia for Staff </t>
  </si>
  <si>
    <t xml:space="preserve">   - Bonus for Causal / Apprentice</t>
  </si>
  <si>
    <t xml:space="preserve">   - Bonus / Exgratia for workers</t>
  </si>
  <si>
    <t>increase in service weightage and Yearly increase</t>
  </si>
  <si>
    <t>Bonus Sheet</t>
  </si>
  <si>
    <t>Average Tonnage (per day)</t>
  </si>
  <si>
    <t xml:space="preserve"> -  Bias</t>
  </si>
  <si>
    <t>MT</t>
  </si>
  <si>
    <t>Manpower Strength (Permanent)</t>
  </si>
  <si>
    <t>Manpower Strength (Non Permanent)</t>
  </si>
  <si>
    <t>Productivity (Kg/Man Hr.)</t>
  </si>
  <si>
    <t>Personnel Cost (Rs/Kg)</t>
  </si>
  <si>
    <t>Rs.</t>
  </si>
  <si>
    <t>Person/Ton</t>
  </si>
  <si>
    <t>Note: Corrospending Sheets for each individual factor should be supported with this main sheet</t>
  </si>
  <si>
    <t>Management Staff</t>
  </si>
  <si>
    <t>Blue Collar workmen strength</t>
  </si>
  <si>
    <t xml:space="preserve">Grey Collar </t>
  </si>
  <si>
    <t>Staff Unionised Production &amp; Non Production</t>
  </si>
  <si>
    <t>Total Manpower</t>
  </si>
  <si>
    <t>Sr. No.</t>
  </si>
  <si>
    <t>Department</t>
  </si>
  <si>
    <t>Mgt Strength for 10-11</t>
  </si>
  <si>
    <t>Additional Santions during 10-11</t>
  </si>
  <si>
    <t>ProposedSantions during 11-12</t>
  </si>
  <si>
    <t>Actual Mgt Staff for 10-11</t>
  </si>
  <si>
    <t>Vacancy</t>
  </si>
  <si>
    <t>Budget Mgt Strength for 13-14</t>
  </si>
  <si>
    <t>Additional Sanctions in 13-14</t>
  </si>
  <si>
    <t>Proposed Vacancies for 14-15</t>
  </si>
  <si>
    <t>Actual YTD Dec 13</t>
  </si>
  <si>
    <t>Budget for 14-15</t>
  </si>
  <si>
    <t xml:space="preserve"> Workmen for 10-11</t>
  </si>
  <si>
    <t>Actual Workmen Strength for 10-11</t>
  </si>
  <si>
    <t>Budget  Strength for 13-14</t>
  </si>
  <si>
    <t xml:space="preserve"> Budgeted Grey collar -Production (Outsourced) for 13-14</t>
  </si>
  <si>
    <t xml:space="preserve"> Budgeted Grey collar -Production (Outsourced) for 14-15</t>
  </si>
  <si>
    <t xml:space="preserve"> Budgeted Grey collar -Non Production (outsourced) for 13-14</t>
  </si>
  <si>
    <t xml:space="preserve"> Budgeted Grey collar -Non Production (outsourced) for 14-15</t>
  </si>
  <si>
    <t xml:space="preserve"> Budgeted Grey collar -Non Production (Permanent) for 13-14</t>
  </si>
  <si>
    <t xml:space="preserve"> Budgeted Grey collar -Non Production (Permanent) for 14-15</t>
  </si>
  <si>
    <t>Budgeted Total Manpower for 13-14</t>
  </si>
  <si>
    <t>Budgeted Total Manpower for 14-15</t>
  </si>
  <si>
    <t>Bias Manufacturing (340 MT)</t>
  </si>
  <si>
    <t>Mgt</t>
  </si>
  <si>
    <t>Engg</t>
  </si>
  <si>
    <t>Tech.</t>
  </si>
  <si>
    <t>PPC</t>
  </si>
  <si>
    <t>Staff&amp;Service staff</t>
  </si>
  <si>
    <t xml:space="preserve">Additional Sanction </t>
  </si>
  <si>
    <t>Total Mfg.</t>
  </si>
  <si>
    <t>HR (Head)</t>
  </si>
  <si>
    <t>Housekeeping</t>
  </si>
  <si>
    <t>Admn &amp; Security</t>
  </si>
  <si>
    <t>Safety</t>
  </si>
  <si>
    <t xml:space="preserve">Commercial </t>
  </si>
  <si>
    <t>AFD</t>
  </si>
  <si>
    <t>Purchase &amp; EMS</t>
  </si>
  <si>
    <t>FGS &amp; RMS</t>
  </si>
  <si>
    <t>Total Commercial</t>
  </si>
  <si>
    <t>I.E.D</t>
  </si>
  <si>
    <t>Industrial Engineering</t>
  </si>
  <si>
    <t>IT/Systems</t>
  </si>
  <si>
    <t>Unit Head</t>
  </si>
  <si>
    <t>Unit Head's Office</t>
  </si>
  <si>
    <t>SUB TOTAL</t>
  </si>
  <si>
    <t>Corp. Tech/Project</t>
  </si>
  <si>
    <t>Registered Office</t>
  </si>
  <si>
    <t>Grand Total</t>
  </si>
  <si>
    <t>IR ,Legal,Canteen, Welfare</t>
  </si>
  <si>
    <r>
      <t>HR Budget for 14-15</t>
    </r>
    <r>
      <rPr>
        <b/>
        <sz val="18"/>
        <rFont val="Trebuchet MS"/>
        <family val="2"/>
      </rPr>
      <t xml:space="preserve"> :Ram Consultancy.in</t>
    </r>
  </si>
  <si>
    <t xml:space="preserve">Ram Consultancy.in - Manpower Summary 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</si>
</sst>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[$€-2]* #,##0.00_);_([$€-2]* \(#,##0.00\);_([$€-2]* \-??_)"/>
    <numFmt numFmtId="179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14"/>
      <name val="Trebuchet MS"/>
      <family val="2"/>
    </font>
    <font>
      <sz val="14"/>
      <color indexed="12"/>
      <name val="Trebuchet MS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8" fontId="6" fillId="0" borderId="0" applyFill="0" applyBorder="0" applyAlignment="0" applyProtection="0"/>
    <xf numFmtId="14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3" borderId="7" applyNumberFormat="0" applyAlignment="0" applyProtection="0"/>
    <xf numFmtId="0" fontId="16" fillId="20" borderId="8" applyNumberFormat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0" fillId="24" borderId="0" xfId="64" applyNumberFormat="1" applyFont="1" applyFill="1" applyBorder="1" applyAlignment="1" applyProtection="1">
      <alignment horizontal="left" vertical="center" wrapText="1"/>
      <protection/>
    </xf>
    <xf numFmtId="0" fontId="20" fillId="24" borderId="0" xfId="64" applyNumberFormat="1" applyFont="1" applyFill="1" applyBorder="1" applyAlignment="1" applyProtection="1">
      <alignment vertical="center" wrapText="1"/>
      <protection/>
    </xf>
    <xf numFmtId="0" fontId="20" fillId="24" borderId="0" xfId="64" applyNumberFormat="1" applyFont="1" applyFill="1" applyBorder="1" applyAlignment="1" applyProtection="1">
      <alignment horizontal="center" vertical="center" wrapText="1"/>
      <protection/>
    </xf>
    <xf numFmtId="0" fontId="20" fillId="0" borderId="0" xfId="64" applyNumberFormat="1" applyFont="1" applyFill="1" applyBorder="1" applyAlignment="1" applyProtection="1">
      <alignment vertical="center" wrapText="1"/>
      <protection/>
    </xf>
    <xf numFmtId="0" fontId="23" fillId="6" borderId="10" xfId="64" applyNumberFormat="1" applyFont="1" applyFill="1" applyBorder="1" applyAlignment="1" applyProtection="1">
      <alignment horizontal="left" vertical="center" wrapText="1"/>
      <protection/>
    </xf>
    <xf numFmtId="0" fontId="23" fillId="6" borderId="11" xfId="64" applyNumberFormat="1" applyFont="1" applyFill="1" applyBorder="1" applyAlignment="1" applyProtection="1">
      <alignment horizontal="center" vertical="center" wrapText="1"/>
      <protection/>
    </xf>
    <xf numFmtId="0" fontId="20" fillId="6" borderId="11" xfId="64" applyNumberFormat="1" applyFont="1" applyFill="1" applyBorder="1" applyAlignment="1" applyProtection="1">
      <alignment horizontal="center" vertical="center" wrapText="1"/>
      <protection/>
    </xf>
    <xf numFmtId="0" fontId="20" fillId="7" borderId="12" xfId="64" applyNumberFormat="1" applyFont="1" applyFill="1" applyBorder="1" applyAlignment="1" applyProtection="1">
      <alignment horizontal="center" vertical="center" wrapText="1"/>
      <protection/>
    </xf>
    <xf numFmtId="0" fontId="20" fillId="6" borderId="13" xfId="64" applyNumberFormat="1" applyFont="1" applyFill="1" applyBorder="1" applyAlignment="1" applyProtection="1">
      <alignment horizontal="center" vertical="center" wrapText="1"/>
      <protection/>
    </xf>
    <xf numFmtId="0" fontId="23" fillId="4" borderId="14" xfId="64" applyNumberFormat="1" applyFont="1" applyFill="1" applyBorder="1" applyAlignment="1" applyProtection="1">
      <alignment horizontal="left" vertical="center" wrapText="1"/>
      <protection/>
    </xf>
    <xf numFmtId="0" fontId="23" fillId="4" borderId="15" xfId="64" applyNumberFormat="1" applyFont="1" applyFill="1" applyBorder="1" applyAlignment="1" applyProtection="1">
      <alignment vertical="center" wrapText="1"/>
      <protection/>
    </xf>
    <xf numFmtId="0" fontId="23" fillId="4" borderId="15" xfId="64" applyNumberFormat="1" applyFont="1" applyFill="1" applyBorder="1" applyAlignment="1" applyProtection="1">
      <alignment horizontal="center" vertical="center" wrapText="1"/>
      <protection/>
    </xf>
    <xf numFmtId="0" fontId="20" fillId="4" borderId="15" xfId="64" applyNumberFormat="1" applyFont="1" applyFill="1" applyBorder="1" applyAlignment="1" applyProtection="1">
      <alignment vertical="center" wrapText="1"/>
      <protection/>
    </xf>
    <xf numFmtId="0" fontId="20" fillId="4" borderId="16" xfId="64" applyNumberFormat="1" applyFont="1" applyFill="1" applyBorder="1" applyAlignment="1" applyProtection="1">
      <alignment vertical="center" wrapText="1"/>
      <protection/>
    </xf>
    <xf numFmtId="0" fontId="23" fillId="22" borderId="14" xfId="64" applyNumberFormat="1" applyFont="1" applyFill="1" applyBorder="1" applyAlignment="1" applyProtection="1">
      <alignment horizontal="left" vertical="center" wrapText="1"/>
      <protection/>
    </xf>
    <xf numFmtId="0" fontId="24" fillId="24" borderId="15" xfId="64" applyNumberFormat="1" applyFont="1" applyFill="1" applyBorder="1" applyAlignment="1" applyProtection="1">
      <alignment horizontal="center" vertical="center" wrapText="1"/>
      <protection/>
    </xf>
    <xf numFmtId="1" fontId="23" fillId="0" borderId="15" xfId="64" applyNumberFormat="1" applyFont="1" applyFill="1" applyBorder="1" applyAlignment="1" applyProtection="1">
      <alignment horizontal="center" vertical="center" wrapText="1"/>
      <protection/>
    </xf>
    <xf numFmtId="1" fontId="20" fillId="0" borderId="15" xfId="64" applyNumberFormat="1" applyFont="1" applyFill="1" applyBorder="1" applyAlignment="1" applyProtection="1">
      <alignment horizontal="center" vertical="center" wrapText="1"/>
      <protection/>
    </xf>
    <xf numFmtId="1" fontId="20" fillId="0" borderId="16" xfId="64" applyNumberFormat="1" applyFont="1" applyFill="1" applyBorder="1" applyAlignment="1" applyProtection="1">
      <alignment horizontal="center" vertical="center" wrapText="1"/>
      <protection/>
    </xf>
    <xf numFmtId="0" fontId="23" fillId="0" borderId="14" xfId="64" applyNumberFormat="1" applyFont="1" applyFill="1" applyBorder="1" applyAlignment="1" applyProtection="1">
      <alignment horizontal="center" vertical="center" wrapText="1"/>
      <protection/>
    </xf>
    <xf numFmtId="0" fontId="23" fillId="24" borderId="14" xfId="64" applyNumberFormat="1" applyFont="1" applyFill="1" applyBorder="1" applyAlignment="1" applyProtection="1">
      <alignment horizontal="left" vertical="center" wrapText="1"/>
      <protection/>
    </xf>
    <xf numFmtId="179" fontId="23" fillId="0" borderId="15" xfId="64" applyNumberFormat="1" applyFont="1" applyFill="1" applyBorder="1" applyAlignment="1" applyProtection="1">
      <alignment horizontal="center" vertical="center" wrapText="1"/>
      <protection/>
    </xf>
    <xf numFmtId="2" fontId="23" fillId="0" borderId="15" xfId="64" applyNumberFormat="1" applyFont="1" applyFill="1" applyBorder="1" applyAlignment="1" applyProtection="1">
      <alignment horizontal="center" vertical="center" wrapText="1"/>
      <protection/>
    </xf>
    <xf numFmtId="2" fontId="20" fillId="0" borderId="15" xfId="64" applyNumberFormat="1" applyFont="1" applyFill="1" applyBorder="1" applyAlignment="1" applyProtection="1">
      <alignment horizontal="center" vertical="center" wrapText="1"/>
      <protection/>
    </xf>
    <xf numFmtId="2" fontId="20" fillId="0" borderId="16" xfId="64" applyNumberFormat="1" applyFont="1" applyFill="1" applyBorder="1" applyAlignment="1" applyProtection="1">
      <alignment horizontal="center" vertical="center" wrapText="1"/>
      <protection/>
    </xf>
    <xf numFmtId="2" fontId="20" fillId="0" borderId="0" xfId="64" applyNumberFormat="1" applyFont="1" applyFill="1" applyBorder="1" applyAlignment="1" applyProtection="1">
      <alignment vertical="center" wrapText="1"/>
      <protection/>
    </xf>
    <xf numFmtId="0" fontId="24" fillId="0" borderId="14" xfId="64" applyNumberFormat="1" applyFont="1" applyFill="1" applyBorder="1" applyAlignment="1" applyProtection="1">
      <alignment horizontal="center" vertical="center" wrapText="1"/>
      <protection/>
    </xf>
    <xf numFmtId="0" fontId="23" fillId="0" borderId="15" xfId="64" applyNumberFormat="1" applyFont="1" applyFill="1" applyBorder="1" applyAlignment="1" applyProtection="1">
      <alignment vertical="center" wrapText="1"/>
      <protection/>
    </xf>
    <xf numFmtId="0" fontId="20" fillId="0" borderId="15" xfId="64" applyNumberFormat="1" applyFont="1" applyFill="1" applyBorder="1" applyAlignment="1" applyProtection="1">
      <alignment vertical="center" wrapText="1"/>
      <protection/>
    </xf>
    <xf numFmtId="0" fontId="20" fillId="0" borderId="16" xfId="64" applyNumberFormat="1" applyFont="1" applyFill="1" applyBorder="1" applyAlignment="1" applyProtection="1">
      <alignment vertical="center" wrapText="1"/>
      <protection/>
    </xf>
    <xf numFmtId="2" fontId="20" fillId="0" borderId="17" xfId="64" applyNumberFormat="1" applyFont="1" applyFill="1" applyBorder="1" applyAlignment="1" applyProtection="1">
      <alignment horizontal="center" vertical="center" wrapText="1"/>
      <protection/>
    </xf>
    <xf numFmtId="0" fontId="23" fillId="0" borderId="15" xfId="64" applyNumberFormat="1" applyFont="1" applyFill="1" applyBorder="1" applyAlignment="1" applyProtection="1">
      <alignment horizontal="center" vertical="center" wrapText="1"/>
      <protection/>
    </xf>
    <xf numFmtId="0" fontId="20" fillId="0" borderId="17" xfId="64" applyNumberFormat="1" applyFont="1" applyFill="1" applyBorder="1" applyAlignment="1" applyProtection="1">
      <alignment vertical="center" wrapText="1"/>
      <protection/>
    </xf>
    <xf numFmtId="0" fontId="23" fillId="10" borderId="14" xfId="64" applyNumberFormat="1" applyFont="1" applyFill="1" applyBorder="1" applyAlignment="1" applyProtection="1">
      <alignment horizontal="left" vertical="center" wrapText="1"/>
      <protection/>
    </xf>
    <xf numFmtId="0" fontId="23" fillId="10" borderId="15" xfId="64" applyNumberFormat="1" applyFont="1" applyFill="1" applyBorder="1" applyAlignment="1" applyProtection="1">
      <alignment horizontal="left" vertical="center" wrapText="1"/>
      <protection/>
    </xf>
    <xf numFmtId="1" fontId="23" fillId="10" borderId="15" xfId="64" applyNumberFormat="1" applyFont="1" applyFill="1" applyBorder="1" applyAlignment="1" applyProtection="1">
      <alignment horizontal="center" vertical="center" wrapText="1"/>
      <protection/>
    </xf>
    <xf numFmtId="0" fontId="23" fillId="10" borderId="15" xfId="64" applyNumberFormat="1" applyFont="1" applyFill="1" applyBorder="1" applyAlignment="1" applyProtection="1">
      <alignment horizontal="center" vertical="center" wrapText="1"/>
      <protection/>
    </xf>
    <xf numFmtId="0" fontId="20" fillId="10" borderId="15" xfId="64" applyNumberFormat="1" applyFont="1" applyFill="1" applyBorder="1" applyAlignment="1" applyProtection="1">
      <alignment horizontal="left" vertical="center" wrapText="1"/>
      <protection/>
    </xf>
    <xf numFmtId="0" fontId="20" fillId="10" borderId="17" xfId="64" applyNumberFormat="1" applyFont="1" applyFill="1" applyBorder="1" applyAlignment="1" applyProtection="1">
      <alignment horizontal="left" vertical="center" wrapText="1"/>
      <protection/>
    </xf>
    <xf numFmtId="2" fontId="25" fillId="0" borderId="15" xfId="66" applyNumberFormat="1" applyFont="1" applyFill="1" applyBorder="1" applyAlignment="1" applyProtection="1">
      <alignment horizontal="center" vertical="center" wrapText="1"/>
      <protection/>
    </xf>
    <xf numFmtId="2" fontId="25" fillId="0" borderId="16" xfId="66" applyNumberFormat="1" applyFont="1" applyFill="1" applyBorder="1" applyAlignment="1" applyProtection="1">
      <alignment horizontal="center" vertical="center" wrapText="1"/>
      <protection/>
    </xf>
    <xf numFmtId="0" fontId="23" fillId="24" borderId="15" xfId="64" applyNumberFormat="1" applyFont="1" applyFill="1" applyBorder="1" applyAlignment="1" applyProtection="1">
      <alignment vertical="center" wrapText="1"/>
      <protection/>
    </xf>
    <xf numFmtId="1" fontId="23" fillId="0" borderId="15" xfId="66" applyNumberFormat="1" applyFont="1" applyFill="1" applyBorder="1" applyAlignment="1" applyProtection="1">
      <alignment horizontal="center" vertical="center" wrapText="1"/>
      <protection/>
    </xf>
    <xf numFmtId="1" fontId="20" fillId="0" borderId="15" xfId="66" applyNumberFormat="1" applyFont="1" applyFill="1" applyBorder="1" applyAlignment="1" applyProtection="1">
      <alignment horizontal="center" vertical="center" wrapText="1"/>
      <protection/>
    </xf>
    <xf numFmtId="1" fontId="20" fillId="0" borderId="16" xfId="66" applyNumberFormat="1" applyFont="1" applyFill="1" applyBorder="1" applyAlignment="1" applyProtection="1">
      <alignment horizontal="center" vertical="center" wrapText="1"/>
      <protection/>
    </xf>
    <xf numFmtId="0" fontId="26" fillId="0" borderId="15" xfId="58" applyFont="1" applyBorder="1" applyAlignment="1">
      <alignment horizontal="center"/>
      <protection/>
    </xf>
    <xf numFmtId="2" fontId="27" fillId="0" borderId="15" xfId="66" applyNumberFormat="1" applyFont="1" applyFill="1" applyBorder="1" applyAlignment="1" applyProtection="1">
      <alignment horizontal="center" vertical="center" wrapText="1"/>
      <protection/>
    </xf>
    <xf numFmtId="0" fontId="24" fillId="0" borderId="15" xfId="64" applyNumberFormat="1" applyFont="1" applyFill="1" applyBorder="1" applyAlignment="1" applyProtection="1">
      <alignment horizontal="center" vertical="center" wrapText="1"/>
      <protection/>
    </xf>
    <xf numFmtId="1" fontId="27" fillId="0" borderId="15" xfId="66" applyNumberFormat="1" applyFont="1" applyFill="1" applyBorder="1" applyAlignment="1" applyProtection="1">
      <alignment horizontal="center" vertical="center" wrapText="1"/>
      <protection/>
    </xf>
    <xf numFmtId="1" fontId="25" fillId="25" borderId="15" xfId="66" applyNumberFormat="1" applyFont="1" applyFill="1" applyBorder="1" applyAlignment="1" applyProtection="1">
      <alignment horizontal="center" vertical="center" wrapText="1"/>
      <protection/>
    </xf>
    <xf numFmtId="2" fontId="25" fillId="20" borderId="15" xfId="66" applyNumberFormat="1" applyFont="1" applyFill="1" applyBorder="1" applyAlignment="1" applyProtection="1">
      <alignment horizontal="center" vertical="center" wrapText="1"/>
      <protection/>
    </xf>
    <xf numFmtId="1" fontId="25" fillId="0" borderId="15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4" applyNumberFormat="1" applyFont="1" applyFill="1" applyBorder="1" applyAlignment="1" applyProtection="1">
      <alignment horizontal="left" vertical="center" wrapText="1"/>
      <protection/>
    </xf>
    <xf numFmtId="2" fontId="28" fillId="0" borderId="15" xfId="66" applyNumberFormat="1" applyFont="1" applyFill="1" applyBorder="1" applyAlignment="1" applyProtection="1">
      <alignment horizontal="center" vertical="center" wrapText="1"/>
      <protection/>
    </xf>
    <xf numFmtId="1" fontId="28" fillId="0" borderId="15" xfId="66" applyNumberFormat="1" applyFont="1" applyFill="1" applyBorder="1" applyAlignment="1" applyProtection="1">
      <alignment horizontal="center" vertical="center" wrapText="1"/>
      <protection/>
    </xf>
    <xf numFmtId="1" fontId="29" fillId="0" borderId="15" xfId="66" applyNumberFormat="1" applyFont="1" applyFill="1" applyBorder="1" applyAlignment="1" applyProtection="1">
      <alignment horizontal="center" vertical="center" wrapText="1"/>
      <protection/>
    </xf>
    <xf numFmtId="1" fontId="29" fillId="0" borderId="16" xfId="66" applyNumberFormat="1" applyFont="1" applyFill="1" applyBorder="1" applyAlignment="1" applyProtection="1">
      <alignment horizontal="center" vertical="center" wrapText="1"/>
      <protection/>
    </xf>
    <xf numFmtId="0" fontId="20" fillId="0" borderId="15" xfId="64" applyNumberFormat="1" applyFont="1" applyFill="1" applyBorder="1" applyAlignment="1" applyProtection="1">
      <alignment horizontal="center" vertical="center" wrapText="1"/>
      <protection/>
    </xf>
    <xf numFmtId="0" fontId="20" fillId="0" borderId="16" xfId="64" applyNumberFormat="1" applyFont="1" applyFill="1" applyBorder="1" applyAlignment="1" applyProtection="1">
      <alignment horizontal="center" vertical="center" wrapText="1"/>
      <protection/>
    </xf>
    <xf numFmtId="2" fontId="23" fillId="4" borderId="15" xfId="64" applyNumberFormat="1" applyFont="1" applyFill="1" applyBorder="1" applyAlignment="1" applyProtection="1">
      <alignment horizontal="center" vertical="center" wrapText="1"/>
      <protection/>
    </xf>
    <xf numFmtId="9" fontId="20" fillId="0" borderId="0" xfId="69" applyFont="1" applyFill="1" applyBorder="1" applyAlignment="1" applyProtection="1">
      <alignment vertical="center" wrapText="1"/>
      <protection/>
    </xf>
    <xf numFmtId="0" fontId="23" fillId="24" borderId="15" xfId="64" applyNumberFormat="1" applyFont="1" applyFill="1" applyBorder="1" applyAlignment="1" applyProtection="1">
      <alignment horizontal="center" vertical="center" wrapText="1"/>
      <protection/>
    </xf>
    <xf numFmtId="0" fontId="23" fillId="0" borderId="14" xfId="64" applyNumberFormat="1" applyFont="1" applyFill="1" applyBorder="1" applyAlignment="1" applyProtection="1">
      <alignment vertical="center" wrapText="1"/>
      <protection/>
    </xf>
    <xf numFmtId="0" fontId="23" fillId="22" borderId="15" xfId="64" applyNumberFormat="1" applyFont="1" applyFill="1" applyBorder="1" applyAlignment="1" applyProtection="1">
      <alignment horizontal="center" vertical="center" wrapText="1"/>
      <protection/>
    </xf>
    <xf numFmtId="2" fontId="23" fillId="22" borderId="15" xfId="64" applyNumberFormat="1" applyFont="1" applyFill="1" applyBorder="1" applyAlignment="1" applyProtection="1">
      <alignment horizontal="center" vertical="center" wrapText="1"/>
      <protection/>
    </xf>
    <xf numFmtId="2" fontId="20" fillId="22" borderId="15" xfId="64" applyNumberFormat="1" applyFont="1" applyFill="1" applyBorder="1" applyAlignment="1" applyProtection="1">
      <alignment horizontal="center" vertical="center" wrapText="1"/>
      <protection/>
    </xf>
    <xf numFmtId="2" fontId="20" fillId="22" borderId="16" xfId="64" applyNumberFormat="1" applyFont="1" applyFill="1" applyBorder="1" applyAlignment="1" applyProtection="1">
      <alignment horizontal="center" vertical="center" wrapText="1"/>
      <protection/>
    </xf>
    <xf numFmtId="0" fontId="20" fillId="24" borderId="15" xfId="64" applyNumberFormat="1" applyFont="1" applyFill="1" applyBorder="1" applyAlignment="1" applyProtection="1">
      <alignment vertical="center" wrapText="1"/>
      <protection/>
    </xf>
    <xf numFmtId="0" fontId="20" fillId="24" borderId="16" xfId="64" applyNumberFormat="1" applyFont="1" applyFill="1" applyBorder="1" applyAlignment="1" applyProtection="1">
      <alignment vertical="center" wrapText="1"/>
      <protection/>
    </xf>
    <xf numFmtId="0" fontId="27" fillId="24" borderId="14" xfId="64" applyNumberFormat="1" applyFont="1" applyFill="1" applyBorder="1" applyAlignment="1" applyProtection="1">
      <alignment horizontal="left"/>
      <protection/>
    </xf>
    <xf numFmtId="2" fontId="27" fillId="24" borderId="14" xfId="64" applyNumberFormat="1" applyFont="1" applyFill="1" applyBorder="1" applyAlignment="1" applyProtection="1">
      <alignment horizontal="left"/>
      <protection/>
    </xf>
    <xf numFmtId="1" fontId="23" fillId="24" borderId="15" xfId="64" applyNumberFormat="1" applyFont="1" applyFill="1" applyBorder="1" applyAlignment="1" applyProtection="1">
      <alignment horizontal="center" vertical="center" wrapText="1"/>
      <protection/>
    </xf>
    <xf numFmtId="1" fontId="20" fillId="24" borderId="15" xfId="64" applyNumberFormat="1" applyFont="1" applyFill="1" applyBorder="1" applyAlignment="1" applyProtection="1">
      <alignment horizontal="center" vertical="center" wrapText="1"/>
      <protection/>
    </xf>
    <xf numFmtId="0" fontId="20" fillId="24" borderId="15" xfId="64" applyNumberFormat="1" applyFont="1" applyFill="1" applyBorder="1" applyAlignment="1" applyProtection="1">
      <alignment horizontal="center" vertical="center" wrapText="1"/>
      <protection/>
    </xf>
    <xf numFmtId="0" fontId="20" fillId="24" borderId="16" xfId="64" applyNumberFormat="1" applyFont="1" applyFill="1" applyBorder="1" applyAlignment="1" applyProtection="1">
      <alignment horizontal="center" vertical="center" wrapText="1"/>
      <protection/>
    </xf>
    <xf numFmtId="2" fontId="23" fillId="24" borderId="15" xfId="64" applyNumberFormat="1" applyFont="1" applyFill="1" applyBorder="1" applyAlignment="1" applyProtection="1">
      <alignment horizontal="center" vertical="center" wrapText="1"/>
      <protection/>
    </xf>
    <xf numFmtId="0" fontId="30" fillId="24" borderId="18" xfId="64" applyNumberFormat="1" applyFont="1" applyFill="1" applyBorder="1" applyAlignment="1" applyProtection="1">
      <alignment horizontal="left" vertical="center" wrapText="1"/>
      <protection/>
    </xf>
    <xf numFmtId="0" fontId="30" fillId="24" borderId="18" xfId="64" applyNumberFormat="1" applyFont="1" applyFill="1" applyBorder="1" applyAlignment="1" applyProtection="1">
      <alignment horizontal="center" vertical="center" wrapText="1"/>
      <protection/>
    </xf>
    <xf numFmtId="0" fontId="31" fillId="24" borderId="18" xfId="64" applyNumberFormat="1" applyFont="1" applyFill="1" applyBorder="1" applyAlignment="1" applyProtection="1">
      <alignment horizontal="center" vertical="center" wrapText="1"/>
      <protection/>
    </xf>
    <xf numFmtId="0" fontId="20" fillId="24" borderId="18" xfId="64" applyNumberFormat="1" applyFont="1" applyFill="1" applyBorder="1" applyAlignment="1" applyProtection="1">
      <alignment vertical="center" wrapText="1"/>
      <protection/>
    </xf>
    <xf numFmtId="0" fontId="20" fillId="24" borderId="19" xfId="64" applyNumberFormat="1" applyFont="1" applyFill="1" applyBorder="1" applyAlignment="1" applyProtection="1">
      <alignment vertical="center" wrapText="1"/>
      <protection/>
    </xf>
    <xf numFmtId="0" fontId="15" fillId="0" borderId="0" xfId="64" applyNumberFormat="1" applyFill="1" applyBorder="1" applyAlignment="1" applyProtection="1">
      <alignment vertical="center" wrapText="1"/>
      <protection/>
    </xf>
    <xf numFmtId="0" fontId="15" fillId="0" borderId="0" xfId="64" applyNumberFormat="1" applyFill="1" applyBorder="1" applyAlignment="1" applyProtection="1">
      <alignment horizontal="center" vertical="center" wrapText="1"/>
      <protection/>
    </xf>
    <xf numFmtId="0" fontId="15" fillId="4" borderId="20" xfId="64" applyNumberFormat="1" applyFont="1" applyFill="1" applyBorder="1" applyAlignment="1" applyProtection="1">
      <alignment vertical="center" wrapText="1"/>
      <protection/>
    </xf>
    <xf numFmtId="0" fontId="15" fillId="4" borderId="21" xfId="64" applyNumberFormat="1" applyFont="1" applyFill="1" applyBorder="1" applyAlignment="1" applyProtection="1">
      <alignment vertical="center" wrapText="1"/>
      <protection/>
    </xf>
    <xf numFmtId="0" fontId="15" fillId="4" borderId="20" xfId="64" applyNumberFormat="1" applyFont="1" applyFill="1" applyBorder="1" applyAlignment="1" applyProtection="1">
      <alignment horizontal="center" vertical="center" wrapText="1"/>
      <protection/>
    </xf>
    <xf numFmtId="0" fontId="15" fillId="4" borderId="22" xfId="65" applyNumberFormat="1" applyFont="1" applyFill="1" applyBorder="1" applyAlignment="1" applyProtection="1">
      <alignment horizontal="center" vertical="center" wrapText="1"/>
      <protection/>
    </xf>
    <xf numFmtId="0" fontId="15" fillId="4" borderId="22" xfId="64" applyNumberFormat="1" applyFont="1" applyFill="1" applyBorder="1" applyAlignment="1" applyProtection="1">
      <alignment horizontal="center" vertical="center" wrapText="1"/>
      <protection/>
    </xf>
    <xf numFmtId="0" fontId="15" fillId="4" borderId="15" xfId="65" applyNumberFormat="1" applyFont="1" applyFill="1" applyBorder="1" applyAlignment="1" applyProtection="1">
      <alignment horizontal="center" vertical="center" wrapText="1"/>
      <protection/>
    </xf>
    <xf numFmtId="0" fontId="15" fillId="4" borderId="23" xfId="64" applyNumberFormat="1" applyFont="1" applyFill="1" applyBorder="1" applyAlignment="1" applyProtection="1">
      <alignment horizontal="center" vertical="center" wrapText="1"/>
      <protection/>
    </xf>
    <xf numFmtId="0" fontId="15" fillId="4" borderId="24" xfId="64" applyNumberFormat="1" applyFont="1" applyFill="1" applyBorder="1" applyAlignment="1" applyProtection="1">
      <alignment horizontal="center" vertical="center" wrapText="1"/>
      <protection/>
    </xf>
    <xf numFmtId="0" fontId="15" fillId="4" borderId="25" xfId="64" applyNumberFormat="1" applyFont="1" applyFill="1" applyBorder="1" applyAlignment="1" applyProtection="1">
      <alignment horizontal="center" vertical="center" wrapText="1"/>
      <protection/>
    </xf>
    <xf numFmtId="0" fontId="15" fillId="4" borderId="26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NumberFormat="1" applyFill="1" applyBorder="1" applyAlignment="1" applyProtection="1">
      <alignment horizontal="center" vertical="center" wrapText="1"/>
      <protection/>
    </xf>
    <xf numFmtId="0" fontId="15" fillId="0" borderId="27" xfId="64" applyNumberFormat="1" applyFont="1" applyFill="1" applyBorder="1" applyAlignment="1" applyProtection="1">
      <alignment vertical="center" wrapText="1"/>
      <protection/>
    </xf>
    <xf numFmtId="0" fontId="15" fillId="0" borderId="11" xfId="64" applyNumberFormat="1" applyFill="1" applyBorder="1" applyAlignment="1" applyProtection="1">
      <alignment horizontal="center" vertical="center" wrapText="1"/>
      <protection/>
    </xf>
    <xf numFmtId="0" fontId="15" fillId="0" borderId="15" xfId="64" applyNumberFormat="1" applyFill="1" applyBorder="1" applyAlignment="1" applyProtection="1">
      <alignment horizontal="center" vertical="center" wrapText="1"/>
      <protection/>
    </xf>
    <xf numFmtId="0" fontId="15" fillId="0" borderId="28" xfId="64" applyNumberFormat="1" applyFill="1" applyBorder="1" applyAlignment="1" applyProtection="1">
      <alignment horizontal="center" vertical="center" wrapText="1"/>
      <protection/>
    </xf>
    <xf numFmtId="0" fontId="15" fillId="0" borderId="28" xfId="64" applyNumberFormat="1" applyFont="1" applyFill="1" applyBorder="1" applyAlignment="1" applyProtection="1">
      <alignment horizontal="center" vertical="center" wrapText="1"/>
      <protection/>
    </xf>
    <xf numFmtId="0" fontId="15" fillId="0" borderId="14" xfId="64" applyNumberFormat="1" applyFill="1" applyBorder="1" applyAlignment="1" applyProtection="1">
      <alignment horizontal="center" vertical="center" wrapText="1"/>
      <protection/>
    </xf>
    <xf numFmtId="0" fontId="15" fillId="0" borderId="15" xfId="64" applyNumberFormat="1" applyFont="1" applyFill="1" applyBorder="1" applyAlignment="1" applyProtection="1">
      <alignment horizontal="right" vertical="center" wrapText="1"/>
      <protection/>
    </xf>
    <xf numFmtId="0" fontId="15" fillId="0" borderId="15" xfId="64" applyNumberFormat="1" applyFill="1" applyBorder="1" applyAlignment="1" applyProtection="1">
      <alignment vertical="center" wrapText="1"/>
      <protection/>
    </xf>
    <xf numFmtId="0" fontId="15" fillId="0" borderId="15" xfId="64" applyNumberFormat="1" applyFont="1" applyFill="1" applyBorder="1" applyAlignment="1" applyProtection="1">
      <alignment horizontal="center" vertical="center" wrapText="1"/>
      <protection/>
    </xf>
    <xf numFmtId="1" fontId="15" fillId="0" borderId="15" xfId="64" applyNumberFormat="1" applyFill="1" applyBorder="1" applyAlignment="1" applyProtection="1">
      <alignment horizontal="center" vertical="center" wrapText="1"/>
      <protection/>
    </xf>
    <xf numFmtId="0" fontId="15" fillId="0" borderId="17" xfId="64" applyNumberFormat="1" applyFill="1" applyBorder="1" applyAlignment="1" applyProtection="1">
      <alignment horizontal="center" vertical="center" wrapText="1"/>
      <protection/>
    </xf>
    <xf numFmtId="0" fontId="15" fillId="0" borderId="15" xfId="65" applyNumberFormat="1" applyFill="1" applyBorder="1" applyAlignment="1" applyProtection="1">
      <alignment horizontal="center" vertical="center" wrapText="1"/>
      <protection/>
    </xf>
    <xf numFmtId="0" fontId="15" fillId="22" borderId="14" xfId="64" applyNumberFormat="1" applyFill="1" applyBorder="1" applyAlignment="1" applyProtection="1">
      <alignment horizontal="center" vertical="center" wrapText="1"/>
      <protection/>
    </xf>
    <xf numFmtId="0" fontId="15" fillId="22" borderId="29" xfId="64" applyNumberFormat="1" applyFont="1" applyFill="1" applyBorder="1" applyAlignment="1" applyProtection="1">
      <alignment horizontal="right" vertical="center" wrapText="1"/>
      <protection/>
    </xf>
    <xf numFmtId="0" fontId="15" fillId="22" borderId="15" xfId="64" applyNumberFormat="1" applyFill="1" applyBorder="1" applyAlignment="1" applyProtection="1">
      <alignment horizontal="center" vertical="center" wrapText="1"/>
      <protection/>
    </xf>
    <xf numFmtId="0" fontId="15" fillId="22" borderId="17" xfId="64" applyNumberFormat="1" applyFill="1" applyBorder="1" applyAlignment="1" applyProtection="1">
      <alignment horizontal="center" vertical="center" wrapText="1"/>
      <protection/>
    </xf>
    <xf numFmtId="0" fontId="15" fillId="0" borderId="29" xfId="64" applyNumberFormat="1" applyFont="1" applyFill="1" applyBorder="1" applyAlignment="1" applyProtection="1">
      <alignment vertical="center" wrapText="1"/>
      <protection/>
    </xf>
    <xf numFmtId="0" fontId="15" fillId="0" borderId="29" xfId="64" applyNumberFormat="1" applyFont="1" applyFill="1" applyBorder="1" applyAlignment="1" applyProtection="1">
      <alignment horizontal="right" vertical="center" wrapText="1"/>
      <protection/>
    </xf>
    <xf numFmtId="0" fontId="15" fillId="22" borderId="29" xfId="64" applyNumberFormat="1" applyFill="1" applyBorder="1" applyAlignment="1" applyProtection="1">
      <alignment horizontal="right" vertical="center" wrapText="1"/>
      <protection/>
    </xf>
    <xf numFmtId="0" fontId="15" fillId="0" borderId="14" xfId="64" applyNumberFormat="1" applyFont="1" applyFill="1" applyBorder="1" applyAlignment="1" applyProtection="1">
      <alignment horizontal="center" vertical="center" wrapText="1"/>
      <protection/>
    </xf>
    <xf numFmtId="0" fontId="15" fillId="3" borderId="15" xfId="64" applyNumberFormat="1" applyFont="1" applyFill="1" applyBorder="1" applyAlignment="1" applyProtection="1">
      <alignment horizontal="center" vertical="center" wrapText="1"/>
      <protection/>
    </xf>
    <xf numFmtId="0" fontId="15" fillId="22" borderId="29" xfId="64" applyNumberFormat="1" applyFont="1" applyFill="1" applyBorder="1" applyAlignment="1" applyProtection="1">
      <alignment vertical="center" wrapText="1"/>
      <protection/>
    </xf>
    <xf numFmtId="0" fontId="15" fillId="22" borderId="14" xfId="64" applyNumberFormat="1" applyFont="1" applyFill="1" applyBorder="1" applyAlignment="1" applyProtection="1">
      <alignment horizontal="center" vertical="center" wrapText="1"/>
      <protection/>
    </xf>
    <xf numFmtId="0" fontId="15" fillId="22" borderId="15" xfId="64" applyNumberFormat="1" applyFont="1" applyFill="1" applyBorder="1" applyAlignment="1" applyProtection="1">
      <alignment horizontal="center" vertical="center" wrapText="1"/>
      <protection/>
    </xf>
    <xf numFmtId="0" fontId="15" fillId="22" borderId="30" xfId="64" applyNumberFormat="1" applyFill="1" applyBorder="1" applyAlignment="1" applyProtection="1">
      <alignment horizontal="center" vertical="center" wrapText="1"/>
      <protection/>
    </xf>
    <xf numFmtId="0" fontId="15" fillId="4" borderId="31" xfId="64" applyNumberFormat="1" applyFill="1" applyBorder="1" applyAlignment="1" applyProtection="1">
      <alignment horizontal="center" vertical="center" wrapText="1"/>
      <protection/>
    </xf>
    <xf numFmtId="0" fontId="15" fillId="4" borderId="32" xfId="64" applyNumberFormat="1" applyFont="1" applyFill="1" applyBorder="1" applyAlignment="1" applyProtection="1">
      <alignment horizontal="right" vertical="center" wrapText="1"/>
      <protection/>
    </xf>
    <xf numFmtId="0" fontId="15" fillId="4" borderId="18" xfId="64" applyNumberFormat="1" applyFill="1" applyBorder="1" applyAlignment="1" applyProtection="1">
      <alignment horizontal="center" vertical="center" wrapText="1"/>
      <protection/>
    </xf>
    <xf numFmtId="1" fontId="15" fillId="4" borderId="31" xfId="64" applyNumberFormat="1" applyFill="1" applyBorder="1" applyAlignment="1" applyProtection="1">
      <alignment horizontal="center" vertical="center" wrapText="1"/>
      <protection/>
    </xf>
    <xf numFmtId="1" fontId="15" fillId="4" borderId="18" xfId="64" applyNumberFormat="1" applyFill="1" applyBorder="1" applyAlignment="1" applyProtection="1">
      <alignment horizontal="center" vertical="center" wrapText="1"/>
      <protection/>
    </xf>
    <xf numFmtId="0" fontId="15" fillId="4" borderId="19" xfId="64" applyNumberFormat="1" applyFill="1" applyBorder="1" applyAlignment="1" applyProtection="1">
      <alignment horizontal="center" vertical="center" wrapText="1"/>
      <protection/>
    </xf>
    <xf numFmtId="1" fontId="15" fillId="4" borderId="19" xfId="64" applyNumberFormat="1" applyFill="1" applyBorder="1" applyAlignment="1" applyProtection="1">
      <alignment horizontal="center" vertical="center" wrapText="1"/>
      <protection/>
    </xf>
    <xf numFmtId="1" fontId="15" fillId="4" borderId="32" xfId="64" applyNumberFormat="1" applyFill="1" applyBorder="1" applyAlignment="1" applyProtection="1">
      <alignment horizontal="center" vertical="center" wrapText="1"/>
      <protection/>
    </xf>
    <xf numFmtId="0" fontId="21" fillId="24" borderId="33" xfId="64" applyNumberFormat="1" applyFont="1" applyFill="1" applyBorder="1" applyAlignment="1" applyProtection="1">
      <alignment horizontal="center" vertical="center" wrapText="1"/>
      <protection/>
    </xf>
    <xf numFmtId="0" fontId="23" fillId="24" borderId="14" xfId="64" applyNumberFormat="1" applyFont="1" applyFill="1" applyBorder="1" applyAlignment="1" applyProtection="1">
      <alignment horizontal="left" vertical="center" wrapText="1"/>
      <protection/>
    </xf>
    <xf numFmtId="0" fontId="23" fillId="0" borderId="14" xfId="64" applyNumberFormat="1" applyFont="1" applyFill="1" applyBorder="1" applyAlignment="1" applyProtection="1">
      <alignment horizontal="left" vertical="center" wrapText="1"/>
      <protection/>
    </xf>
    <xf numFmtId="0" fontId="30" fillId="24" borderId="31" xfId="64" applyNumberFormat="1" applyFont="1" applyFill="1" applyBorder="1" applyAlignment="1" applyProtection="1">
      <alignment horizontal="left" vertical="center" wrapText="1"/>
      <protection/>
    </xf>
    <xf numFmtId="0" fontId="36" fillId="0" borderId="33" xfId="64" applyNumberFormat="1" applyFont="1" applyFill="1" applyBorder="1" applyAlignment="1" applyProtection="1">
      <alignment horizontal="center" vertical="center" wrapText="1"/>
      <protection/>
    </xf>
    <xf numFmtId="0" fontId="15" fillId="22" borderId="33" xfId="64" applyNumberFormat="1" applyFont="1" applyFill="1" applyBorder="1" applyAlignment="1" applyProtection="1">
      <alignment horizontal="center" vertical="center" wrapText="1"/>
      <protection/>
    </xf>
    <xf numFmtId="0" fontId="15" fillId="22" borderId="34" xfId="64" applyNumberFormat="1" applyFont="1" applyFill="1" applyBorder="1" applyAlignment="1" applyProtection="1">
      <alignment horizontal="center" vertical="center" wrapText="1"/>
      <protection/>
    </xf>
    <xf numFmtId="0" fontId="15" fillId="22" borderId="35" xfId="64" applyNumberFormat="1" applyFont="1" applyFill="1" applyBorder="1" applyAlignment="1" applyProtection="1">
      <alignment horizontal="center" vertical="center" wrapText="1"/>
      <protection/>
    </xf>
    <xf numFmtId="0" fontId="15" fillId="22" borderId="36" xfId="64" applyNumberFormat="1" applyFont="1" applyFill="1" applyBorder="1" applyAlignment="1" applyProtection="1">
      <alignment horizontal="center" vertical="center" wrapText="1"/>
      <protection/>
    </xf>
    <xf numFmtId="0" fontId="15" fillId="0" borderId="14" xfId="64" applyNumberFormat="1" applyFill="1" applyBorder="1" applyAlignment="1" applyProtection="1">
      <alignment horizontal="center" vertical="center" wrapText="1"/>
      <protection/>
    </xf>
    <xf numFmtId="0" fontId="15" fillId="0" borderId="15" xfId="64" applyNumberFormat="1" applyFill="1" applyBorder="1" applyAlignment="1" applyProtection="1">
      <alignment horizontal="center" vertical="center" wrapText="1"/>
      <protection/>
    </xf>
  </cellXfs>
  <cellStyles count="6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uro" xfId="47"/>
    <cellStyle name="Euro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_~5432240" xfId="64"/>
    <cellStyle name="Normal_Copy of Limda HR Budget format1 18.02.11" xfId="65"/>
    <cellStyle name="Normal_PCC_Nov.09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4" xfId="73"/>
    <cellStyle name="Style 1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lesh%20puri%2016APR\Plant%20stuff\Budget%20MIS\Indian%20oper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ilesh%20puri%2016APR\Field%20initatives\Field%202010-11\Budget%202012-13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 with additions"/>
      <sheetName val="Limda Main Summary Sheet"/>
      <sheetName val="Limda Manpower Sheet"/>
      <sheetName val="Kalamessary Main Summary Sheet"/>
      <sheetName val="Kalamessary Manpower Sheet"/>
      <sheetName val="Chennai Main Summary"/>
      <sheetName val="Chennai Manpower Sheet"/>
      <sheetName val="Chennai Manpower 3-12-10"/>
      <sheetName val="Chennai Team Salary"/>
      <sheetName val="Chennai Recruitment Budget 11-1"/>
      <sheetName val="Budget 10-11"/>
      <sheetName val="Reconciliation- f"/>
      <sheetName val="Field - Designation- Final"/>
      <sheetName val="HO - Designation- Final"/>
      <sheetName val="Sanctions"/>
      <sheetName val="Vacancy - 1"/>
      <sheetName val="Medical Unfit cases"/>
      <sheetName val="Out of Course of Emp."/>
      <sheetName val="During Course of Emp."/>
      <sheetName val="Cronic Abs."/>
      <sheetName val="Year wise data"/>
      <sheetName val="Limda Training Cost"/>
      <sheetName val="Perambra Training Cost"/>
      <sheetName val="Kalamessary Training Cost"/>
      <sheetName val="Chennai Training Cost"/>
      <sheetName val="Charts"/>
      <sheetName val="Pune Blue collar summary "/>
      <sheetName val="Pune Blue collar "/>
      <sheetName val="Pune Staff - SUmmary"/>
      <sheetName val="Pune Staff - details"/>
      <sheetName val="Pune Justification"/>
      <sheetName val="Limda"/>
      <sheetName val="Kerala"/>
      <sheetName val="Perambra Main Summary"/>
      <sheetName val="Perambra Manpower Nos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12-13"/>
      <sheetName val="Reconciliation- f"/>
      <sheetName val="Field - Designation Final"/>
      <sheetName val="HO - Designation- Final"/>
      <sheetName val="Sanctions 11-12"/>
      <sheetName val="Sanctions 10-11"/>
      <sheetName val="Vacancy - 11-12"/>
      <sheetName val="Vacancy - 10-11"/>
      <sheetName val="Productivity."/>
      <sheetName val="Employees Salary 31.12.2011"/>
      <sheetName val="Salary as on 31st dec 2010"/>
      <sheetName val="Training Sheet 12-13"/>
      <sheetName val="Training Sheet 11-12"/>
      <sheetName val="Sales F - 10-11"/>
      <sheetName val="Sales 11-12"/>
      <sheetName val="Comm- Final 10-11"/>
      <sheetName val="Commercial 11-12"/>
      <sheetName val="Tech 11-12"/>
      <sheetName val="Instl Sales 11-12"/>
      <sheetName val="Institutional Sales - 10-11"/>
      <sheetName val="Ho CTC 11-12"/>
      <sheetName val="HO CTC 10-11"/>
      <sheetName val="Transfers 11-12"/>
      <sheetName val="Promotions 11-12"/>
      <sheetName val="Tech- 10-11"/>
      <sheetName val="TBR 10-11"/>
      <sheetName val="Promotions- f"/>
      <sheetName val="Transfer - f"/>
      <sheetName val="Sal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="55" zoomScaleSheetLayoutView="55" zoomScalePageLayoutView="0" workbookViewId="0" topLeftCell="A1">
      <selection activeCell="A1" sqref="A1:K1"/>
    </sheetView>
  </sheetViews>
  <sheetFormatPr defaultColWidth="9.140625" defaultRowHeight="12.75"/>
  <cols>
    <col min="1" max="1" width="64.140625" style="1" customWidth="1"/>
    <col min="2" max="2" width="13.57421875" style="2" customWidth="1"/>
    <col min="3" max="3" width="21.7109375" style="2" customWidth="1"/>
    <col min="4" max="4" width="24.8515625" style="2" customWidth="1"/>
    <col min="5" max="5" width="32.140625" style="2" customWidth="1"/>
    <col min="6" max="6" width="20.8515625" style="2" customWidth="1"/>
    <col min="7" max="7" width="23.140625" style="3" customWidth="1"/>
    <col min="8" max="11" width="0" style="2" hidden="1" customWidth="1"/>
    <col min="12" max="12" width="49.421875" style="4" customWidth="1"/>
    <col min="13" max="13" width="9.140625" style="4" customWidth="1"/>
    <col min="14" max="15" width="13.421875" style="4" customWidth="1"/>
    <col min="16" max="16384" width="9.140625" style="4" customWidth="1"/>
  </cols>
  <sheetData>
    <row r="1" spans="1:11" ht="33.75" customHeight="1">
      <c r="A1" s="128" t="s">
        <v>141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2" ht="108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8</v>
      </c>
      <c r="K2" s="8" t="s">
        <v>9</v>
      </c>
      <c r="L2" s="9" t="s">
        <v>8</v>
      </c>
    </row>
    <row r="3" spans="1:11" ht="25.5" customHeight="1">
      <c r="A3" s="10" t="s">
        <v>10</v>
      </c>
      <c r="B3" s="11"/>
      <c r="C3" s="11"/>
      <c r="D3" s="11"/>
      <c r="E3" s="11"/>
      <c r="F3" s="11"/>
      <c r="G3" s="12"/>
      <c r="H3" s="13"/>
      <c r="I3" s="13"/>
      <c r="J3" s="13"/>
      <c r="K3" s="14"/>
    </row>
    <row r="4" spans="1:11" ht="36.75" customHeight="1">
      <c r="A4" s="15" t="s">
        <v>11</v>
      </c>
      <c r="B4" s="16"/>
      <c r="C4" s="17"/>
      <c r="D4" s="17"/>
      <c r="E4" s="17"/>
      <c r="F4" s="17"/>
      <c r="G4" s="17"/>
      <c r="H4" s="18"/>
      <c r="I4" s="18"/>
      <c r="J4" s="18"/>
      <c r="K4" s="19"/>
    </row>
    <row r="5" spans="1:11" ht="36.75" customHeight="1">
      <c r="A5" s="20" t="s">
        <v>12</v>
      </c>
      <c r="B5" s="16" t="s">
        <v>13</v>
      </c>
      <c r="C5" s="17">
        <v>191</v>
      </c>
      <c r="D5" s="17"/>
      <c r="E5" s="17">
        <v>182</v>
      </c>
      <c r="F5" s="17">
        <v>182</v>
      </c>
      <c r="G5" s="17">
        <v>192</v>
      </c>
      <c r="H5" s="18"/>
      <c r="I5" s="18"/>
      <c r="J5" s="18"/>
      <c r="K5" s="19"/>
    </row>
    <row r="6" spans="1:14" ht="36.75" customHeight="1">
      <c r="A6" s="21" t="s">
        <v>14</v>
      </c>
      <c r="B6" s="16" t="s">
        <v>15</v>
      </c>
      <c r="C6" s="22">
        <v>1599</v>
      </c>
      <c r="D6" s="23"/>
      <c r="E6" s="17">
        <v>1005</v>
      </c>
      <c r="F6" s="17">
        <v>1508</v>
      </c>
      <c r="G6" s="22">
        <v>1521</v>
      </c>
      <c r="H6" s="24" t="s">
        <v>16</v>
      </c>
      <c r="I6" s="24" t="s">
        <v>17</v>
      </c>
      <c r="J6" s="24" t="s">
        <v>18</v>
      </c>
      <c r="K6" s="25"/>
      <c r="N6" s="26"/>
    </row>
    <row r="7" spans="1:11" ht="36.75" customHeight="1">
      <c r="A7" s="10" t="s">
        <v>19</v>
      </c>
      <c r="B7" s="11"/>
      <c r="C7" s="12"/>
      <c r="D7" s="11"/>
      <c r="E7" s="12"/>
      <c r="F7" s="12"/>
      <c r="G7" s="12"/>
      <c r="H7" s="13"/>
      <c r="I7" s="13"/>
      <c r="J7" s="13"/>
      <c r="K7" s="14"/>
    </row>
    <row r="8" spans="1:12" ht="36.75" customHeight="1">
      <c r="A8" s="27" t="s">
        <v>20</v>
      </c>
      <c r="B8" s="28"/>
      <c r="C8" s="17">
        <v>2023</v>
      </c>
      <c r="D8" s="23"/>
      <c r="E8" s="17">
        <v>1992</v>
      </c>
      <c r="F8" s="17">
        <v>1992</v>
      </c>
      <c r="G8" s="17">
        <v>1994</v>
      </c>
      <c r="H8" s="24"/>
      <c r="I8" s="24"/>
      <c r="J8" s="29"/>
      <c r="K8" s="30"/>
      <c r="L8" s="31"/>
    </row>
    <row r="9" spans="1:12" ht="36.75" customHeight="1">
      <c r="A9" s="27" t="s">
        <v>21</v>
      </c>
      <c r="B9" s="28"/>
      <c r="C9" s="32">
        <v>118</v>
      </c>
      <c r="D9" s="32"/>
      <c r="E9" s="32">
        <v>74</v>
      </c>
      <c r="F9" s="32">
        <v>74</v>
      </c>
      <c r="G9" s="32">
        <v>82</v>
      </c>
      <c r="H9" s="29"/>
      <c r="I9" s="29"/>
      <c r="J9" s="29"/>
      <c r="K9" s="30"/>
      <c r="L9" s="33"/>
    </row>
    <row r="10" spans="1:12" ht="36.75" customHeight="1">
      <c r="A10" s="34" t="s">
        <v>22</v>
      </c>
      <c r="B10" s="35"/>
      <c r="C10" s="36">
        <v>2141</v>
      </c>
      <c r="D10" s="37"/>
      <c r="E10" s="36">
        <f>SUM(E8:E9)</f>
        <v>2066</v>
      </c>
      <c r="F10" s="36">
        <f>SUM(F8:F9)</f>
        <v>2066</v>
      </c>
      <c r="G10" s="36">
        <f>SUM(G8:G9)</f>
        <v>2076</v>
      </c>
      <c r="H10" s="38"/>
      <c r="I10" s="38"/>
      <c r="J10" s="38"/>
      <c r="K10" s="30"/>
      <c r="L10" s="39"/>
    </row>
    <row r="11" spans="1:14" ht="36.75" customHeight="1">
      <c r="A11" s="21" t="s">
        <v>14</v>
      </c>
      <c r="B11" s="16" t="s">
        <v>15</v>
      </c>
      <c r="C11" s="23">
        <v>5688</v>
      </c>
      <c r="D11" s="23"/>
      <c r="E11" s="23">
        <f>4772-(E15+E17+E19+E22+E24+E26+E29+E40)</f>
        <v>3846</v>
      </c>
      <c r="F11" s="23">
        <f>7159-(F15+F17+F19+F22+F24+F26+F29+F40+2)</f>
        <v>5768</v>
      </c>
      <c r="G11" s="23">
        <f>10391-(G15+G17+G19+G22+G24+G26+G29+G40)</f>
        <v>8177</v>
      </c>
      <c r="H11" s="24"/>
      <c r="I11" s="24" t="s">
        <v>23</v>
      </c>
      <c r="J11" s="40" t="s">
        <v>24</v>
      </c>
      <c r="K11" s="41"/>
      <c r="L11" s="31"/>
      <c r="N11" s="26"/>
    </row>
    <row r="12" spans="1:11" ht="36.75" customHeight="1">
      <c r="A12" s="10" t="s">
        <v>25</v>
      </c>
      <c r="B12" s="11"/>
      <c r="C12" s="12"/>
      <c r="D12" s="11"/>
      <c r="E12" s="12"/>
      <c r="F12" s="12"/>
      <c r="G12" s="12"/>
      <c r="H12" s="13"/>
      <c r="I12" s="13"/>
      <c r="J12" s="13"/>
      <c r="K12" s="14"/>
    </row>
    <row r="13" spans="1:11" ht="36.75" customHeight="1">
      <c r="A13" s="15" t="s">
        <v>26</v>
      </c>
      <c r="B13" s="42"/>
      <c r="C13" s="43"/>
      <c r="D13" s="43"/>
      <c r="E13" s="43"/>
      <c r="F13" s="43"/>
      <c r="G13" s="43"/>
      <c r="H13" s="44"/>
      <c r="I13" s="44"/>
      <c r="J13" s="44"/>
      <c r="K13" s="45"/>
    </row>
    <row r="14" spans="1:11" ht="36.75" customHeight="1">
      <c r="A14" s="129" t="s">
        <v>27</v>
      </c>
      <c r="B14" s="16" t="s">
        <v>13</v>
      </c>
      <c r="C14" s="46">
        <v>260</v>
      </c>
      <c r="D14" s="47"/>
      <c r="E14" s="46">
        <v>260</v>
      </c>
      <c r="F14" s="46">
        <v>260</v>
      </c>
      <c r="G14" s="46">
        <v>340</v>
      </c>
      <c r="H14" s="40"/>
      <c r="I14" s="40"/>
      <c r="J14" s="40"/>
      <c r="K14" s="41"/>
    </row>
    <row r="15" spans="1:14" ht="36.75" customHeight="1">
      <c r="A15" s="129"/>
      <c r="B15" s="48" t="s">
        <v>15</v>
      </c>
      <c r="C15" s="23">
        <v>385</v>
      </c>
      <c r="D15" s="23"/>
      <c r="E15" s="23">
        <v>265</v>
      </c>
      <c r="F15" s="23">
        <f>E15/8*12</f>
        <v>397.5</v>
      </c>
      <c r="G15" s="23">
        <v>728</v>
      </c>
      <c r="H15" s="24" t="s">
        <v>28</v>
      </c>
      <c r="I15" s="24" t="s">
        <v>29</v>
      </c>
      <c r="J15" s="40" t="s">
        <v>30</v>
      </c>
      <c r="K15" s="19" t="s">
        <v>31</v>
      </c>
      <c r="N15" s="26"/>
    </row>
    <row r="16" spans="1:11" ht="36.75" customHeight="1">
      <c r="A16" s="129" t="s">
        <v>32</v>
      </c>
      <c r="B16" s="48" t="s">
        <v>13</v>
      </c>
      <c r="C16" s="49">
        <v>58</v>
      </c>
      <c r="D16" s="47"/>
      <c r="E16" s="49">
        <v>58</v>
      </c>
      <c r="F16" s="49">
        <v>58</v>
      </c>
      <c r="G16" s="49">
        <v>42</v>
      </c>
      <c r="H16" s="40"/>
      <c r="I16" s="50">
        <v>58</v>
      </c>
      <c r="J16" s="51"/>
      <c r="K16" s="41"/>
    </row>
    <row r="17" spans="1:11" ht="36.75" customHeight="1">
      <c r="A17" s="129"/>
      <c r="B17" s="48" t="s">
        <v>15</v>
      </c>
      <c r="C17" s="49">
        <v>86</v>
      </c>
      <c r="D17" s="47"/>
      <c r="E17" s="49">
        <v>59</v>
      </c>
      <c r="F17" s="23">
        <f>E17/8*12</f>
        <v>88.5</v>
      </c>
      <c r="G17" s="49">
        <v>90</v>
      </c>
      <c r="H17" s="24" t="s">
        <v>28</v>
      </c>
      <c r="I17" s="52">
        <v>72</v>
      </c>
      <c r="J17" s="51"/>
      <c r="K17" s="41"/>
    </row>
    <row r="18" spans="1:11" ht="36.75" customHeight="1">
      <c r="A18" s="130" t="s">
        <v>33</v>
      </c>
      <c r="B18" s="16" t="s">
        <v>13</v>
      </c>
      <c r="C18" s="49">
        <v>60</v>
      </c>
      <c r="D18" s="47"/>
      <c r="E18" s="49">
        <v>60</v>
      </c>
      <c r="F18" s="49">
        <v>60</v>
      </c>
      <c r="G18" s="49">
        <v>77</v>
      </c>
      <c r="H18" s="40"/>
      <c r="I18" s="40"/>
      <c r="J18" s="40"/>
      <c r="K18" s="41"/>
    </row>
    <row r="19" spans="1:14" ht="36.75" customHeight="1">
      <c r="A19" s="130"/>
      <c r="B19" s="16" t="s">
        <v>15</v>
      </c>
      <c r="C19" s="23">
        <v>89</v>
      </c>
      <c r="D19" s="23"/>
      <c r="E19" s="23">
        <v>61</v>
      </c>
      <c r="F19" s="23">
        <f>E19/8*12</f>
        <v>91.5</v>
      </c>
      <c r="G19" s="23">
        <v>165</v>
      </c>
      <c r="H19" s="24" t="s">
        <v>28</v>
      </c>
      <c r="I19" s="24"/>
      <c r="J19" s="40" t="s">
        <v>30</v>
      </c>
      <c r="K19" s="41"/>
      <c r="N19" s="26"/>
    </row>
    <row r="20" spans="1:11" ht="36.75" customHeight="1">
      <c r="A20" s="15" t="s">
        <v>34</v>
      </c>
      <c r="B20" s="28"/>
      <c r="C20" s="54">
        <f>C19+C26</f>
        <v>212</v>
      </c>
      <c r="D20" s="55"/>
      <c r="E20" s="54">
        <f>E19+E26</f>
        <v>136</v>
      </c>
      <c r="F20" s="23">
        <f>E20/8*12</f>
        <v>204</v>
      </c>
      <c r="G20" s="54"/>
      <c r="H20" s="56"/>
      <c r="I20" s="56"/>
      <c r="J20" s="56"/>
      <c r="K20" s="57"/>
    </row>
    <row r="21" spans="1:11" ht="36.75" customHeight="1">
      <c r="A21" s="129" t="s">
        <v>35</v>
      </c>
      <c r="B21" s="16" t="s">
        <v>13</v>
      </c>
      <c r="C21" s="55">
        <v>206</v>
      </c>
      <c r="D21" s="55"/>
      <c r="E21" s="55">
        <v>206</v>
      </c>
      <c r="F21" s="55">
        <v>206</v>
      </c>
      <c r="G21" s="55">
        <v>196</v>
      </c>
      <c r="H21" s="56"/>
      <c r="I21" s="56"/>
      <c r="J21" s="56"/>
      <c r="K21" s="57"/>
    </row>
    <row r="22" spans="1:14" ht="36.75" customHeight="1">
      <c r="A22" s="129"/>
      <c r="B22" s="16" t="s">
        <v>15</v>
      </c>
      <c r="C22" s="23">
        <v>306</v>
      </c>
      <c r="D22" s="23"/>
      <c r="E22" s="23">
        <v>210</v>
      </c>
      <c r="F22" s="23">
        <f>E22/8*12</f>
        <v>315</v>
      </c>
      <c r="G22" s="23">
        <v>420</v>
      </c>
      <c r="H22" s="24" t="s">
        <v>28</v>
      </c>
      <c r="I22" s="24"/>
      <c r="J22" s="40" t="s">
        <v>30</v>
      </c>
      <c r="K22" s="57"/>
      <c r="N22" s="26"/>
    </row>
    <row r="23" spans="1:11" ht="36.75" customHeight="1">
      <c r="A23" s="129" t="s">
        <v>36</v>
      </c>
      <c r="B23" s="16" t="s">
        <v>13</v>
      </c>
      <c r="C23" s="32">
        <v>198</v>
      </c>
      <c r="D23" s="32"/>
      <c r="E23" s="32">
        <v>198</v>
      </c>
      <c r="F23" s="32">
        <v>198</v>
      </c>
      <c r="G23" s="32">
        <v>227</v>
      </c>
      <c r="H23" s="58"/>
      <c r="I23" s="58"/>
      <c r="J23" s="58"/>
      <c r="K23" s="59"/>
    </row>
    <row r="24" spans="1:14" ht="36.75" customHeight="1">
      <c r="A24" s="129"/>
      <c r="B24" s="16" t="s">
        <v>15</v>
      </c>
      <c r="C24" s="23">
        <v>294</v>
      </c>
      <c r="D24" s="23"/>
      <c r="E24" s="23">
        <v>207</v>
      </c>
      <c r="F24" s="23">
        <f>E24/8*12</f>
        <v>310.5</v>
      </c>
      <c r="G24" s="23">
        <v>486</v>
      </c>
      <c r="H24" s="24" t="s">
        <v>28</v>
      </c>
      <c r="I24" s="24"/>
      <c r="J24" s="40" t="s">
        <v>37</v>
      </c>
      <c r="K24" s="59"/>
      <c r="N24" s="26"/>
    </row>
    <row r="25" spans="1:11" ht="36.75" customHeight="1">
      <c r="A25" s="129" t="s">
        <v>38</v>
      </c>
      <c r="B25" s="16" t="s">
        <v>13</v>
      </c>
      <c r="C25" s="32">
        <v>38</v>
      </c>
      <c r="D25" s="32"/>
      <c r="E25" s="32">
        <v>38</v>
      </c>
      <c r="F25" s="32">
        <v>38</v>
      </c>
      <c r="G25" s="32">
        <v>38</v>
      </c>
      <c r="H25" s="58"/>
      <c r="I25" s="58"/>
      <c r="J25" s="58"/>
      <c r="K25" s="59"/>
    </row>
    <row r="26" spans="1:14" ht="36.75" customHeight="1">
      <c r="A26" s="129"/>
      <c r="B26" s="16" t="s">
        <v>15</v>
      </c>
      <c r="C26" s="23">
        <v>123</v>
      </c>
      <c r="D26" s="23"/>
      <c r="E26" s="23">
        <v>75</v>
      </c>
      <c r="F26" s="23">
        <f>E26/8*12</f>
        <v>112.5</v>
      </c>
      <c r="G26" s="23">
        <v>123</v>
      </c>
      <c r="H26" s="24" t="s">
        <v>28</v>
      </c>
      <c r="I26" s="24"/>
      <c r="J26" s="58" t="s">
        <v>39</v>
      </c>
      <c r="K26" s="59"/>
      <c r="N26" s="26"/>
    </row>
    <row r="27" spans="1:11" ht="36.75" customHeight="1">
      <c r="A27" s="10" t="s">
        <v>40</v>
      </c>
      <c r="B27" s="11"/>
      <c r="C27" s="60">
        <f>C28+C29+C30+C31+C34+C36+C40+C44+C48</f>
        <v>2642.08</v>
      </c>
      <c r="D27" s="60"/>
      <c r="E27" s="60"/>
      <c r="F27" s="60"/>
      <c r="G27" s="60">
        <f>G28+G29+G30+G31+G34+G36+G40+G44+G48</f>
        <v>3031</v>
      </c>
      <c r="H27" s="13"/>
      <c r="I27" s="13"/>
      <c r="J27" s="13"/>
      <c r="K27" s="14"/>
    </row>
    <row r="28" spans="1:14" ht="36.75" customHeight="1">
      <c r="A28" s="21" t="s">
        <v>41</v>
      </c>
      <c r="B28" s="16" t="s">
        <v>15</v>
      </c>
      <c r="C28" s="23">
        <v>594</v>
      </c>
      <c r="D28" s="23"/>
      <c r="E28" s="23">
        <v>395</v>
      </c>
      <c r="F28" s="23">
        <v>593</v>
      </c>
      <c r="G28" s="23">
        <v>648</v>
      </c>
      <c r="H28" s="24" t="s">
        <v>16</v>
      </c>
      <c r="I28" s="24"/>
      <c r="J28" s="24" t="s">
        <v>42</v>
      </c>
      <c r="K28" s="25" t="s">
        <v>43</v>
      </c>
      <c r="N28" s="26"/>
    </row>
    <row r="29" spans="1:14" ht="36.75" customHeight="1">
      <c r="A29" s="21" t="s">
        <v>44</v>
      </c>
      <c r="B29" s="16" t="s">
        <v>15</v>
      </c>
      <c r="C29" s="23">
        <v>71</v>
      </c>
      <c r="D29" s="23"/>
      <c r="E29" s="23"/>
      <c r="F29" s="23"/>
      <c r="G29" s="23">
        <v>96</v>
      </c>
      <c r="H29" s="24"/>
      <c r="I29" s="24"/>
      <c r="J29" s="24" t="s">
        <v>45</v>
      </c>
      <c r="K29" s="25" t="s">
        <v>46</v>
      </c>
      <c r="N29" s="26"/>
    </row>
    <row r="30" spans="1:14" ht="36.75" customHeight="1">
      <c r="A30" s="21" t="s">
        <v>47</v>
      </c>
      <c r="B30" s="16" t="s">
        <v>15</v>
      </c>
      <c r="C30" s="23">
        <v>174</v>
      </c>
      <c r="D30" s="23"/>
      <c r="E30" s="23">
        <v>112</v>
      </c>
      <c r="F30" s="23">
        <f>E30/8*12</f>
        <v>168</v>
      </c>
      <c r="G30" s="23">
        <v>180</v>
      </c>
      <c r="H30" s="24" t="s">
        <v>48</v>
      </c>
      <c r="I30" s="24"/>
      <c r="J30" s="24" t="s">
        <v>45</v>
      </c>
      <c r="K30" s="25" t="s">
        <v>46</v>
      </c>
      <c r="N30" s="26"/>
    </row>
    <row r="31" spans="1:14" ht="36.75" customHeight="1">
      <c r="A31" s="21" t="s">
        <v>49</v>
      </c>
      <c r="B31" s="16" t="s">
        <v>15</v>
      </c>
      <c r="C31" s="60">
        <f>574.08-(C34+C36+C30)</f>
        <v>348.45000000000005</v>
      </c>
      <c r="D31" s="23"/>
      <c r="E31" s="23">
        <f>317-(E30+E34+E36)</f>
        <v>200.67000000000002</v>
      </c>
      <c r="F31" s="23">
        <f>E31/8*12</f>
        <v>301.005</v>
      </c>
      <c r="G31" s="23">
        <f>590-(G30+G34+G36)</f>
        <v>379.35</v>
      </c>
      <c r="H31" s="24" t="s">
        <v>48</v>
      </c>
      <c r="I31" s="24"/>
      <c r="J31" s="24" t="s">
        <v>45</v>
      </c>
      <c r="K31" s="25" t="s">
        <v>46</v>
      </c>
      <c r="N31" s="26"/>
    </row>
    <row r="32" spans="1:11" ht="36.75" customHeight="1">
      <c r="A32" s="10" t="s">
        <v>50</v>
      </c>
      <c r="B32" s="11"/>
      <c r="C32" s="60"/>
      <c r="D32" s="11"/>
      <c r="E32" s="12"/>
      <c r="F32" s="12"/>
      <c r="G32" s="60"/>
      <c r="H32" s="13"/>
      <c r="I32" s="13"/>
      <c r="J32" s="13"/>
      <c r="K32" s="14"/>
    </row>
    <row r="33" spans="1:11" ht="36.75" customHeight="1">
      <c r="A33" s="129" t="s">
        <v>51</v>
      </c>
      <c r="B33" s="16" t="s">
        <v>13</v>
      </c>
      <c r="C33" s="17"/>
      <c r="D33" s="17"/>
      <c r="E33" s="17"/>
      <c r="F33" s="17"/>
      <c r="G33" s="17"/>
      <c r="H33" s="18"/>
      <c r="I33" s="18"/>
      <c r="J33" s="18"/>
      <c r="K33" s="19"/>
    </row>
    <row r="34" spans="1:11" ht="36.75" customHeight="1">
      <c r="A34" s="129"/>
      <c r="B34" s="16" t="s">
        <v>15</v>
      </c>
      <c r="C34" s="23">
        <v>3.63</v>
      </c>
      <c r="D34" s="23"/>
      <c r="E34" s="23">
        <v>3.25</v>
      </c>
      <c r="F34" s="23">
        <f>E34/8*12</f>
        <v>4.875</v>
      </c>
      <c r="G34" s="23">
        <v>3.65</v>
      </c>
      <c r="H34" s="24"/>
      <c r="I34" s="24"/>
      <c r="J34" s="24" t="s">
        <v>52</v>
      </c>
      <c r="K34" s="25" t="s">
        <v>46</v>
      </c>
    </row>
    <row r="35" spans="1:11" ht="36.75" customHeight="1">
      <c r="A35" s="129" t="s">
        <v>53</v>
      </c>
      <c r="B35" s="16" t="s">
        <v>54</v>
      </c>
      <c r="C35" s="17"/>
      <c r="D35" s="17"/>
      <c r="E35" s="17"/>
      <c r="F35" s="17"/>
      <c r="G35" s="17"/>
      <c r="H35" s="18"/>
      <c r="I35" s="18"/>
      <c r="J35" s="18"/>
      <c r="K35" s="19"/>
    </row>
    <row r="36" spans="1:11" ht="36.75" customHeight="1">
      <c r="A36" s="129"/>
      <c r="B36" s="16" t="s">
        <v>15</v>
      </c>
      <c r="C36" s="23">
        <v>48</v>
      </c>
      <c r="D36" s="23"/>
      <c r="E36" s="23">
        <v>1.08</v>
      </c>
      <c r="F36" s="23">
        <f>E36/8*12</f>
        <v>1.62</v>
      </c>
      <c r="G36" s="23">
        <v>27</v>
      </c>
      <c r="H36" s="24"/>
      <c r="I36" s="24"/>
      <c r="J36" s="24" t="s">
        <v>55</v>
      </c>
      <c r="K36" s="25" t="s">
        <v>46</v>
      </c>
    </row>
    <row r="37" spans="1:11" ht="36.75" customHeight="1">
      <c r="A37" s="10" t="s">
        <v>56</v>
      </c>
      <c r="B37" s="11"/>
      <c r="C37" s="12"/>
      <c r="D37" s="11"/>
      <c r="E37" s="12"/>
      <c r="F37" s="12"/>
      <c r="G37" s="12"/>
      <c r="H37" s="13"/>
      <c r="I37" s="13"/>
      <c r="J37" s="13"/>
      <c r="K37" s="14"/>
    </row>
    <row r="38" spans="1:11" ht="36.75" customHeight="1">
      <c r="A38" s="15" t="s">
        <v>57</v>
      </c>
      <c r="B38" s="28"/>
      <c r="C38" s="23"/>
      <c r="D38" s="23"/>
      <c r="E38" s="23"/>
      <c r="F38" s="23"/>
      <c r="G38" s="23"/>
      <c r="H38" s="24"/>
      <c r="I38" s="24"/>
      <c r="J38" s="24"/>
      <c r="K38" s="25"/>
    </row>
    <row r="39" spans="1:11" ht="36.75" customHeight="1">
      <c r="A39" s="53" t="s">
        <v>58</v>
      </c>
      <c r="B39" s="16" t="s">
        <v>15</v>
      </c>
      <c r="C39" s="23"/>
      <c r="D39" s="23"/>
      <c r="E39" s="23"/>
      <c r="F39" s="23"/>
      <c r="G39" s="23"/>
      <c r="H39" s="24"/>
      <c r="I39" s="24"/>
      <c r="J39" s="24"/>
      <c r="K39" s="25"/>
    </row>
    <row r="40" spans="1:12" ht="36.75" customHeight="1">
      <c r="A40" s="53" t="s">
        <v>59</v>
      </c>
      <c r="B40" s="16" t="s">
        <v>15</v>
      </c>
      <c r="C40" s="23">
        <v>72</v>
      </c>
      <c r="D40" s="23"/>
      <c r="E40" s="23">
        <v>49</v>
      </c>
      <c r="F40" s="23">
        <f>E40/8*12</f>
        <v>73.5</v>
      </c>
      <c r="G40" s="23">
        <v>106</v>
      </c>
      <c r="H40" s="24"/>
      <c r="I40" s="24"/>
      <c r="J40" s="24" t="s">
        <v>60</v>
      </c>
      <c r="K40" s="25" t="s">
        <v>61</v>
      </c>
      <c r="L40" s="61"/>
    </row>
    <row r="41" spans="1:11" ht="36.75" customHeight="1">
      <c r="A41" s="15" t="s">
        <v>62</v>
      </c>
      <c r="B41" s="62"/>
      <c r="C41" s="23"/>
      <c r="D41" s="23"/>
      <c r="E41" s="23"/>
      <c r="F41" s="23"/>
      <c r="G41" s="23"/>
      <c r="H41" s="24"/>
      <c r="I41" s="24"/>
      <c r="J41" s="24"/>
      <c r="K41" s="25"/>
    </row>
    <row r="42" spans="1:11" ht="36.75" customHeight="1">
      <c r="A42" s="21" t="s">
        <v>63</v>
      </c>
      <c r="B42" s="16" t="s">
        <v>64</v>
      </c>
      <c r="C42" s="47"/>
      <c r="D42" s="47"/>
      <c r="E42" s="47"/>
      <c r="F42" s="47"/>
      <c r="G42" s="47"/>
      <c r="H42" s="40"/>
      <c r="I42" s="40"/>
      <c r="J42" s="40"/>
      <c r="K42" s="41" t="s">
        <v>65</v>
      </c>
    </row>
    <row r="43" spans="1:11" ht="36.75" customHeight="1">
      <c r="A43" s="21" t="s">
        <v>66</v>
      </c>
      <c r="B43" s="16" t="s">
        <v>64</v>
      </c>
      <c r="C43" s="47"/>
      <c r="D43" s="47"/>
      <c r="E43" s="47"/>
      <c r="F43" s="47"/>
      <c r="G43" s="47"/>
      <c r="H43" s="40"/>
      <c r="I43" s="40"/>
      <c r="J43" s="40"/>
      <c r="K43" s="41" t="s">
        <v>65</v>
      </c>
    </row>
    <row r="44" spans="1:11" ht="36.75" customHeight="1">
      <c r="A44" s="15" t="s">
        <v>67</v>
      </c>
      <c r="B44" s="16" t="s">
        <v>15</v>
      </c>
      <c r="C44" s="23">
        <v>900</v>
      </c>
      <c r="D44" s="23"/>
      <c r="E44" s="23">
        <v>510</v>
      </c>
      <c r="F44" s="23">
        <f>E44/8*12</f>
        <v>765</v>
      </c>
      <c r="G44" s="23">
        <v>1090</v>
      </c>
      <c r="H44" s="24" t="s">
        <v>16</v>
      </c>
      <c r="I44" s="24"/>
      <c r="J44" s="24" t="s">
        <v>68</v>
      </c>
      <c r="K44" s="25" t="s">
        <v>69</v>
      </c>
    </row>
    <row r="45" spans="1:11" ht="36.75" customHeight="1">
      <c r="A45" s="15" t="s">
        <v>70</v>
      </c>
      <c r="B45" s="16"/>
      <c r="C45" s="23"/>
      <c r="D45" s="23"/>
      <c r="E45" s="23"/>
      <c r="F45" s="23"/>
      <c r="G45" s="23"/>
      <c r="H45" s="24"/>
      <c r="I45" s="24"/>
      <c r="J45" s="24"/>
      <c r="K45" s="25"/>
    </row>
    <row r="46" spans="1:11" ht="36.75" customHeight="1">
      <c r="A46" s="21" t="s">
        <v>71</v>
      </c>
      <c r="B46" s="16" t="s">
        <v>15</v>
      </c>
      <c r="C46" s="23"/>
      <c r="D46" s="23"/>
      <c r="E46" s="23"/>
      <c r="F46" s="23"/>
      <c r="G46" s="23"/>
      <c r="H46" s="24"/>
      <c r="I46" s="24"/>
      <c r="J46" s="24"/>
      <c r="K46" s="25"/>
    </row>
    <row r="47" spans="1:11" ht="36.75" customHeight="1">
      <c r="A47" s="21" t="s">
        <v>72</v>
      </c>
      <c r="B47" s="16" t="s">
        <v>15</v>
      </c>
      <c r="C47" s="23"/>
      <c r="D47" s="23"/>
      <c r="E47" s="23"/>
      <c r="F47" s="23"/>
      <c r="G47" s="23"/>
      <c r="H47" s="24"/>
      <c r="I47" s="24"/>
      <c r="J47" s="24"/>
      <c r="K47" s="25"/>
    </row>
    <row r="48" spans="1:11" ht="36.75" customHeight="1">
      <c r="A48" s="63" t="s">
        <v>73</v>
      </c>
      <c r="B48" s="16" t="s">
        <v>15</v>
      </c>
      <c r="C48" s="23">
        <v>431</v>
      </c>
      <c r="D48" s="23"/>
      <c r="E48" s="23">
        <v>293</v>
      </c>
      <c r="F48" s="23">
        <f>E48/8*12</f>
        <v>439.5</v>
      </c>
      <c r="G48" s="23">
        <v>501</v>
      </c>
      <c r="H48" s="24" t="s">
        <v>16</v>
      </c>
      <c r="I48" s="24"/>
      <c r="J48" s="24" t="s">
        <v>74</v>
      </c>
      <c r="K48" s="25" t="s">
        <v>75</v>
      </c>
    </row>
    <row r="49" spans="1:12" ht="36.75" customHeight="1">
      <c r="A49" s="15" t="s">
        <v>22</v>
      </c>
      <c r="B49" s="64"/>
      <c r="C49" s="65">
        <f>SUM(C6,C11,C15,C17,C19,C22,C24,C26,C28,C29,C30,C31,C34,C36,C40,C44,C48)</f>
        <v>11212.08</v>
      </c>
      <c r="D49" s="65"/>
      <c r="E49" s="65">
        <f>SUM(E6,E11,E15,E17,E19,E22,E24,E26,E28,E29,E30,E31,E34,E36,E40,E44,E48)</f>
        <v>7292</v>
      </c>
      <c r="F49" s="65">
        <f>SUM(F6,F11,F15,F17,F19,F22,F24,F26,F28,F29,F30,F31,F34,F36,F40,F44,F48)</f>
        <v>10938</v>
      </c>
      <c r="G49" s="65">
        <f>SUM(G6,G11,G15,G17,G19,G22,G24,G26,G28,G29,G30,G31,G34,G36,G40,G44,G48)</f>
        <v>14741</v>
      </c>
      <c r="H49" s="66"/>
      <c r="I49" s="66"/>
      <c r="J49" s="66"/>
      <c r="K49" s="67"/>
      <c r="L49" s="26"/>
    </row>
    <row r="50" spans="1:11" ht="36.75" customHeight="1">
      <c r="A50" s="21"/>
      <c r="B50" s="62"/>
      <c r="C50" s="42"/>
      <c r="D50" s="42"/>
      <c r="E50" s="42"/>
      <c r="F50" s="42"/>
      <c r="G50" s="62"/>
      <c r="H50" s="68"/>
      <c r="I50" s="68"/>
      <c r="J50" s="68"/>
      <c r="K50" s="69"/>
    </row>
    <row r="51" spans="1:11" ht="36.75" customHeight="1">
      <c r="A51" s="70" t="s">
        <v>76</v>
      </c>
      <c r="B51" s="62"/>
      <c r="C51" s="42"/>
      <c r="D51" s="42"/>
      <c r="E51" s="42"/>
      <c r="F51" s="42"/>
      <c r="G51" s="62"/>
      <c r="H51" s="68"/>
      <c r="I51" s="68"/>
      <c r="J51" s="68"/>
      <c r="K51" s="69"/>
    </row>
    <row r="52" spans="1:11" ht="36.75" customHeight="1">
      <c r="A52" s="71" t="s">
        <v>77</v>
      </c>
      <c r="B52" s="62" t="s">
        <v>78</v>
      </c>
      <c r="C52" s="32">
        <f>306*354/100</f>
        <v>1083.24</v>
      </c>
      <c r="D52" s="32"/>
      <c r="E52" s="32"/>
      <c r="F52" s="32"/>
      <c r="G52" s="32">
        <f>295.72*352/100</f>
        <v>1040.9344</v>
      </c>
      <c r="H52" s="58"/>
      <c r="I52" s="58"/>
      <c r="J52" s="58"/>
      <c r="K52" s="59"/>
    </row>
    <row r="53" spans="1:11" ht="36.75" customHeight="1">
      <c r="A53" s="70" t="s">
        <v>79</v>
      </c>
      <c r="B53" s="62" t="s">
        <v>13</v>
      </c>
      <c r="C53" s="72">
        <v>2332</v>
      </c>
      <c r="D53" s="72"/>
      <c r="E53" s="72"/>
      <c r="F53" s="72"/>
      <c r="G53" s="72">
        <v>2268</v>
      </c>
      <c r="H53" s="73"/>
      <c r="I53" s="73"/>
      <c r="J53" s="74"/>
      <c r="K53" s="75"/>
    </row>
    <row r="54" spans="1:11" ht="36.75" customHeight="1">
      <c r="A54" s="70" t="s">
        <v>80</v>
      </c>
      <c r="B54" s="62" t="s">
        <v>13</v>
      </c>
      <c r="C54" s="72">
        <v>820</v>
      </c>
      <c r="D54" s="72"/>
      <c r="E54" s="72"/>
      <c r="F54" s="72"/>
      <c r="G54" s="72">
        <v>920</v>
      </c>
      <c r="H54" s="73"/>
      <c r="I54" s="73"/>
      <c r="J54" s="74"/>
      <c r="K54" s="75"/>
    </row>
    <row r="55" spans="1:11" ht="36.75" customHeight="1">
      <c r="A55" s="71" t="s">
        <v>81</v>
      </c>
      <c r="B55" s="62"/>
      <c r="C55" s="62"/>
      <c r="D55" s="62"/>
      <c r="E55" s="62"/>
      <c r="F55" s="62"/>
      <c r="G55" s="62"/>
      <c r="H55" s="74"/>
      <c r="I55" s="74"/>
      <c r="J55" s="74"/>
      <c r="K55" s="75"/>
    </row>
    <row r="56" spans="1:11" ht="36.75" customHeight="1">
      <c r="A56" s="71" t="s">
        <v>82</v>
      </c>
      <c r="B56" s="62" t="s">
        <v>83</v>
      </c>
      <c r="C56" s="76">
        <f>C49/C52</f>
        <v>10.35050404342528</v>
      </c>
      <c r="D56" s="62"/>
      <c r="E56" s="62"/>
      <c r="F56" s="62"/>
      <c r="G56" s="76">
        <f>G49/G52</f>
        <v>14.161315064618865</v>
      </c>
      <c r="H56" s="74"/>
      <c r="I56" s="74"/>
      <c r="J56" s="74"/>
      <c r="K56" s="75"/>
    </row>
    <row r="57" spans="1:11" ht="36.75" customHeight="1">
      <c r="A57" s="71" t="s">
        <v>84</v>
      </c>
      <c r="B57" s="62"/>
      <c r="C57" s="23"/>
      <c r="D57" s="32"/>
      <c r="E57" s="32"/>
      <c r="F57" s="32"/>
      <c r="G57" s="23"/>
      <c r="H57" s="58"/>
      <c r="I57" s="58"/>
      <c r="J57" s="58"/>
      <c r="K57" s="59"/>
    </row>
    <row r="58" spans="1:11" ht="36.75" customHeight="1">
      <c r="A58" s="131" t="s">
        <v>85</v>
      </c>
      <c r="B58" s="131"/>
      <c r="C58" s="131"/>
      <c r="D58" s="77"/>
      <c r="E58" s="77"/>
      <c r="F58" s="78"/>
      <c r="G58" s="78"/>
      <c r="H58" s="79"/>
      <c r="I58" s="79"/>
      <c r="J58" s="80"/>
      <c r="K58" s="81"/>
    </row>
  </sheetData>
  <sheetProtection selectLockedCells="1" selectUnlockedCells="1"/>
  <mergeCells count="10">
    <mergeCell ref="A1:K1"/>
    <mergeCell ref="A14:A15"/>
    <mergeCell ref="A16:A17"/>
    <mergeCell ref="A18:A19"/>
    <mergeCell ref="A35:A36"/>
    <mergeCell ref="A58:C58"/>
    <mergeCell ref="A21:A22"/>
    <mergeCell ref="A23:A24"/>
    <mergeCell ref="A25:A26"/>
    <mergeCell ref="A33:A34"/>
  </mergeCells>
  <printOptions horizontalCentered="1"/>
  <pageMargins left="0.3402777777777778" right="0.15" top="0.20972222222222223" bottom="0.1597222222222222" header="0.5118055555555555" footer="0.5118055555555555"/>
  <pageSetup fitToHeight="1" fitToWidth="1" horizontalDpi="300" verticalDpi="300" orientation="portrait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Normal="7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7.140625" style="82" customWidth="1"/>
    <col min="2" max="2" width="30.00390625" style="82" customWidth="1"/>
    <col min="3" max="7" width="0" style="82" hidden="1" customWidth="1"/>
    <col min="8" max="8" width="13.00390625" style="82" customWidth="1"/>
    <col min="9" max="11" width="0" style="82" hidden="1" customWidth="1"/>
    <col min="12" max="12" width="13.00390625" style="82" customWidth="1"/>
    <col min="13" max="14" width="0" style="82" hidden="1" customWidth="1"/>
    <col min="15" max="15" width="13.00390625" style="82" customWidth="1"/>
    <col min="16" max="18" width="0" style="82" hidden="1" customWidth="1"/>
    <col min="19" max="26" width="13.00390625" style="82" customWidth="1"/>
    <col min="27" max="28" width="0" style="83" hidden="1" customWidth="1"/>
    <col min="29" max="29" width="13.00390625" style="83" customWidth="1"/>
    <col min="30" max="16384" width="9.140625" style="82" customWidth="1"/>
  </cols>
  <sheetData>
    <row r="1" spans="1:29" ht="34.5" customHeight="1">
      <c r="A1" s="132" t="s">
        <v>142</v>
      </c>
      <c r="B1" s="132"/>
      <c r="C1" s="133" t="s">
        <v>86</v>
      </c>
      <c r="D1" s="133"/>
      <c r="E1" s="133"/>
      <c r="F1" s="133"/>
      <c r="G1" s="133"/>
      <c r="H1" s="133"/>
      <c r="I1" s="133"/>
      <c r="J1" s="133"/>
      <c r="K1" s="133"/>
      <c r="L1" s="133"/>
      <c r="M1" s="133" t="s">
        <v>87</v>
      </c>
      <c r="N1" s="133"/>
      <c r="O1" s="133"/>
      <c r="P1" s="133"/>
      <c r="Q1" s="133"/>
      <c r="R1" s="133"/>
      <c r="S1" s="133"/>
      <c r="T1" s="134" t="s">
        <v>88</v>
      </c>
      <c r="U1" s="134"/>
      <c r="V1" s="134"/>
      <c r="W1" s="134"/>
      <c r="X1" s="135" t="s">
        <v>89</v>
      </c>
      <c r="Y1" s="135"/>
      <c r="Z1" s="136" t="s">
        <v>90</v>
      </c>
      <c r="AA1" s="136"/>
      <c r="AB1" s="136"/>
      <c r="AC1" s="136"/>
    </row>
    <row r="2" spans="1:29" ht="84" customHeight="1">
      <c r="A2" s="84" t="s">
        <v>91</v>
      </c>
      <c r="B2" s="85" t="s">
        <v>92</v>
      </c>
      <c r="C2" s="86" t="s">
        <v>93</v>
      </c>
      <c r="D2" s="87" t="s">
        <v>94</v>
      </c>
      <c r="E2" s="87" t="s">
        <v>95</v>
      </c>
      <c r="F2" s="88" t="s">
        <v>96</v>
      </c>
      <c r="G2" s="88" t="s">
        <v>97</v>
      </c>
      <c r="H2" s="89" t="s">
        <v>98</v>
      </c>
      <c r="I2" s="89" t="s">
        <v>99</v>
      </c>
      <c r="J2" s="89" t="s">
        <v>100</v>
      </c>
      <c r="K2" s="89" t="s">
        <v>101</v>
      </c>
      <c r="L2" s="89" t="s">
        <v>102</v>
      </c>
      <c r="M2" s="90" t="s">
        <v>103</v>
      </c>
      <c r="N2" s="91" t="s">
        <v>104</v>
      </c>
      <c r="O2" s="89" t="s">
        <v>105</v>
      </c>
      <c r="P2" s="89" t="s">
        <v>99</v>
      </c>
      <c r="Q2" s="89" t="s">
        <v>100</v>
      </c>
      <c r="R2" s="89" t="s">
        <v>101</v>
      </c>
      <c r="S2" s="89" t="s">
        <v>102</v>
      </c>
      <c r="T2" s="90" t="s">
        <v>106</v>
      </c>
      <c r="U2" s="92" t="s">
        <v>107</v>
      </c>
      <c r="V2" s="90" t="s">
        <v>108</v>
      </c>
      <c r="W2" s="92" t="s">
        <v>109</v>
      </c>
      <c r="X2" s="90" t="s">
        <v>110</v>
      </c>
      <c r="Y2" s="90" t="s">
        <v>111</v>
      </c>
      <c r="Z2" s="86" t="s">
        <v>112</v>
      </c>
      <c r="AA2" s="87" t="s">
        <v>99</v>
      </c>
      <c r="AB2" s="87" t="s">
        <v>100</v>
      </c>
      <c r="AC2" s="93" t="s">
        <v>113</v>
      </c>
    </row>
    <row r="3" spans="1:29" ht="24.75" customHeight="1">
      <c r="A3" s="94">
        <v>1</v>
      </c>
      <c r="B3" s="95" t="s">
        <v>114</v>
      </c>
      <c r="C3" s="94"/>
      <c r="D3" s="96"/>
      <c r="E3" s="96"/>
      <c r="F3" s="96"/>
      <c r="G3" s="96"/>
      <c r="H3" s="97"/>
      <c r="I3" s="97"/>
      <c r="J3" s="97"/>
      <c r="K3" s="97"/>
      <c r="L3" s="97"/>
      <c r="M3" s="97">
        <v>1955</v>
      </c>
      <c r="N3" s="97">
        <v>1870</v>
      </c>
      <c r="O3" s="97">
        <v>1823</v>
      </c>
      <c r="P3" s="97"/>
      <c r="Q3" s="97"/>
      <c r="R3" s="97">
        <v>1805</v>
      </c>
      <c r="S3" s="97">
        <f>1819-25</f>
        <v>1794</v>
      </c>
      <c r="T3" s="97"/>
      <c r="U3" s="97"/>
      <c r="V3" s="97"/>
      <c r="W3" s="97"/>
      <c r="X3" s="97"/>
      <c r="Y3" s="97"/>
      <c r="Z3" s="98">
        <f aca="true" t="shared" si="0" ref="Z3:Z9">X3+V3+T3+O3+H3</f>
        <v>1823</v>
      </c>
      <c r="AA3" s="98"/>
      <c r="AB3" s="98"/>
      <c r="AC3" s="99">
        <f aca="true" t="shared" si="1" ref="AC3:AC9">Y3+W3+U3+S3+L3</f>
        <v>1794</v>
      </c>
    </row>
    <row r="4" spans="1:29" ht="24.75" customHeight="1">
      <c r="A4" s="100"/>
      <c r="B4" s="101" t="s">
        <v>115</v>
      </c>
      <c r="C4" s="97">
        <v>35</v>
      </c>
      <c r="D4" s="97"/>
      <c r="E4" s="102"/>
      <c r="F4" s="97">
        <v>43</v>
      </c>
      <c r="G4" s="97">
        <v>-8</v>
      </c>
      <c r="H4" s="103">
        <v>35</v>
      </c>
      <c r="I4" s="97"/>
      <c r="J4" s="97"/>
      <c r="K4" s="97">
        <v>34</v>
      </c>
      <c r="L4" s="103">
        <v>36</v>
      </c>
      <c r="M4" s="97"/>
      <c r="N4" s="97"/>
      <c r="O4" s="97">
        <v>0</v>
      </c>
      <c r="P4" s="97"/>
      <c r="Q4" s="97"/>
      <c r="R4" s="97"/>
      <c r="S4" s="97"/>
      <c r="T4" s="104">
        <f>340+27</f>
        <v>367</v>
      </c>
      <c r="U4" s="97">
        <f>340+42</f>
        <v>382</v>
      </c>
      <c r="V4" s="97"/>
      <c r="W4" s="97"/>
      <c r="X4" s="97"/>
      <c r="Y4" s="97"/>
      <c r="Z4" s="105">
        <f t="shared" si="0"/>
        <v>402</v>
      </c>
      <c r="AA4" s="105"/>
      <c r="AB4" s="105"/>
      <c r="AC4" s="99">
        <f t="shared" si="1"/>
        <v>418</v>
      </c>
    </row>
    <row r="5" spans="1:29" ht="24.75" customHeight="1">
      <c r="A5" s="100"/>
      <c r="B5" s="101" t="s">
        <v>116</v>
      </c>
      <c r="C5" s="97">
        <v>44</v>
      </c>
      <c r="D5" s="97"/>
      <c r="E5" s="97"/>
      <c r="F5" s="97">
        <v>46</v>
      </c>
      <c r="G5" s="97">
        <v>-2</v>
      </c>
      <c r="H5" s="103">
        <v>44</v>
      </c>
      <c r="I5" s="97"/>
      <c r="J5" s="97"/>
      <c r="K5" s="97">
        <v>44</v>
      </c>
      <c r="L5" s="103">
        <v>44</v>
      </c>
      <c r="M5" s="97"/>
      <c r="N5" s="97"/>
      <c r="O5" s="97">
        <v>200</v>
      </c>
      <c r="P5" s="97"/>
      <c r="Q5" s="97"/>
      <c r="R5" s="97">
        <v>187</v>
      </c>
      <c r="S5" s="97">
        <v>200</v>
      </c>
      <c r="T5" s="97">
        <f>63+38</f>
        <v>101</v>
      </c>
      <c r="U5" s="97">
        <f>77+38</f>
        <v>115</v>
      </c>
      <c r="V5" s="97"/>
      <c r="W5" s="97"/>
      <c r="X5" s="97"/>
      <c r="Y5" s="97"/>
      <c r="Z5" s="105">
        <f t="shared" si="0"/>
        <v>345</v>
      </c>
      <c r="AA5" s="105"/>
      <c r="AB5" s="105"/>
      <c r="AC5" s="99">
        <f t="shared" si="1"/>
        <v>359</v>
      </c>
    </row>
    <row r="6" spans="1:29" ht="24.75" customHeight="1">
      <c r="A6" s="100"/>
      <c r="B6" s="101" t="s">
        <v>117</v>
      </c>
      <c r="C6" s="97">
        <v>42</v>
      </c>
      <c r="D6" s="97"/>
      <c r="E6" s="97"/>
      <c r="F6" s="97">
        <v>41</v>
      </c>
      <c r="G6" s="97">
        <f>C6-F6</f>
        <v>1</v>
      </c>
      <c r="H6" s="103">
        <v>42</v>
      </c>
      <c r="I6" s="97"/>
      <c r="J6" s="97"/>
      <c r="K6" s="97">
        <v>42</v>
      </c>
      <c r="L6" s="103">
        <v>42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105">
        <f t="shared" si="0"/>
        <v>42</v>
      </c>
      <c r="AA6" s="105"/>
      <c r="AB6" s="105"/>
      <c r="AC6" s="99">
        <f t="shared" si="1"/>
        <v>42</v>
      </c>
    </row>
    <row r="7" spans="1:29" ht="24.75" customHeight="1">
      <c r="A7" s="100"/>
      <c r="B7" s="101" t="s">
        <v>118</v>
      </c>
      <c r="C7" s="97">
        <v>4</v>
      </c>
      <c r="D7" s="97"/>
      <c r="E7" s="97"/>
      <c r="F7" s="97">
        <v>5</v>
      </c>
      <c r="G7" s="97">
        <f>C7-F7</f>
        <v>-1</v>
      </c>
      <c r="H7" s="103">
        <v>4</v>
      </c>
      <c r="I7" s="97"/>
      <c r="J7" s="97"/>
      <c r="K7" s="97">
        <v>4</v>
      </c>
      <c r="L7" s="103">
        <v>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105">
        <f t="shared" si="0"/>
        <v>4</v>
      </c>
      <c r="AA7" s="105"/>
      <c r="AB7" s="105"/>
      <c r="AC7" s="99">
        <f t="shared" si="1"/>
        <v>4</v>
      </c>
    </row>
    <row r="8" spans="1:29" ht="24.75" customHeight="1">
      <c r="A8" s="100"/>
      <c r="B8" s="101" t="s">
        <v>119</v>
      </c>
      <c r="C8" s="97">
        <v>0</v>
      </c>
      <c r="D8" s="97"/>
      <c r="E8" s="97"/>
      <c r="F8" s="97">
        <v>0</v>
      </c>
      <c r="G8" s="97">
        <v>0</v>
      </c>
      <c r="H8" s="103">
        <v>0</v>
      </c>
      <c r="I8" s="97"/>
      <c r="J8" s="97"/>
      <c r="K8" s="97"/>
      <c r="L8" s="103">
        <v>0</v>
      </c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>
        <v>118</v>
      </c>
      <c r="Y8" s="97">
        <v>82</v>
      </c>
      <c r="Z8" s="105">
        <f t="shared" si="0"/>
        <v>118</v>
      </c>
      <c r="AA8" s="105"/>
      <c r="AB8" s="105"/>
      <c r="AC8" s="99">
        <f t="shared" si="1"/>
        <v>82</v>
      </c>
    </row>
    <row r="9" spans="1:29" ht="24.75" customHeight="1">
      <c r="A9" s="100"/>
      <c r="B9" s="101" t="s">
        <v>120</v>
      </c>
      <c r="C9" s="97"/>
      <c r="D9" s="97"/>
      <c r="E9" s="106">
        <v>7</v>
      </c>
      <c r="F9" s="97"/>
      <c r="G9" s="97"/>
      <c r="H9" s="103">
        <f>F9</f>
        <v>0</v>
      </c>
      <c r="I9" s="102"/>
      <c r="J9" s="97"/>
      <c r="K9" s="102"/>
      <c r="L9" s="103">
        <f>J9</f>
        <v>0</v>
      </c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105">
        <f t="shared" si="0"/>
        <v>0</v>
      </c>
      <c r="AA9" s="105"/>
      <c r="AB9" s="105"/>
      <c r="AC9" s="99">
        <f t="shared" si="1"/>
        <v>0</v>
      </c>
    </row>
    <row r="10" spans="1:29" ht="24.75" customHeight="1">
      <c r="A10" s="107"/>
      <c r="B10" s="108" t="s">
        <v>121</v>
      </c>
      <c r="C10" s="107">
        <f>SUM(C3:C9)</f>
        <v>125</v>
      </c>
      <c r="D10" s="109">
        <f>SUM(D3:D9)</f>
        <v>0</v>
      </c>
      <c r="E10" s="109">
        <f>SUM(E3:E9)</f>
        <v>7</v>
      </c>
      <c r="F10" s="109">
        <f>SUM(F3:F8)</f>
        <v>135</v>
      </c>
      <c r="G10" s="109">
        <f>SUM(G3:G8)</f>
        <v>-10</v>
      </c>
      <c r="H10" s="109">
        <f>SUM(H4:H9)</f>
        <v>125</v>
      </c>
      <c r="I10" s="109"/>
      <c r="J10" s="109"/>
      <c r="K10" s="109">
        <f>SUM(K4:K9)</f>
        <v>124</v>
      </c>
      <c r="L10" s="109">
        <f>SUM(L4:L9)</f>
        <v>126</v>
      </c>
      <c r="M10" s="109"/>
      <c r="N10" s="109"/>
      <c r="O10" s="109">
        <f>SUM(O3:O9)</f>
        <v>2023</v>
      </c>
      <c r="P10" s="109"/>
      <c r="Q10" s="109"/>
      <c r="R10" s="109">
        <f aca="true" t="shared" si="2" ref="R10:W10">SUM(R3:R9)</f>
        <v>1992</v>
      </c>
      <c r="S10" s="109">
        <f t="shared" si="2"/>
        <v>1994</v>
      </c>
      <c r="T10" s="109">
        <f t="shared" si="2"/>
        <v>468</v>
      </c>
      <c r="U10" s="109">
        <f t="shared" si="2"/>
        <v>497</v>
      </c>
      <c r="V10" s="109">
        <f t="shared" si="2"/>
        <v>0</v>
      </c>
      <c r="W10" s="109">
        <f t="shared" si="2"/>
        <v>0</v>
      </c>
      <c r="X10" s="109">
        <f>X8</f>
        <v>118</v>
      </c>
      <c r="Y10" s="109">
        <f>Y8</f>
        <v>82</v>
      </c>
      <c r="Z10" s="110">
        <f>SUM(Z3:Z9)</f>
        <v>2734</v>
      </c>
      <c r="AA10" s="110"/>
      <c r="AB10" s="110"/>
      <c r="AC10" s="110">
        <f>SUM(AC3:AC9)</f>
        <v>2699</v>
      </c>
    </row>
    <row r="11" spans="1:29" ht="24.75" customHeight="1">
      <c r="A11" s="100">
        <v>2</v>
      </c>
      <c r="B11" s="111" t="s">
        <v>122</v>
      </c>
      <c r="C11" s="100">
        <v>1</v>
      </c>
      <c r="D11" s="97"/>
      <c r="E11" s="97"/>
      <c r="F11" s="97">
        <v>1</v>
      </c>
      <c r="G11" s="97">
        <v>0</v>
      </c>
      <c r="H11" s="97">
        <v>1</v>
      </c>
      <c r="I11" s="97"/>
      <c r="J11" s="97"/>
      <c r="K11" s="97">
        <v>1</v>
      </c>
      <c r="L11" s="97">
        <v>1</v>
      </c>
      <c r="M11" s="97"/>
      <c r="N11" s="97"/>
      <c r="O11" s="97"/>
      <c r="P11" s="97"/>
      <c r="Q11" s="97"/>
      <c r="R11" s="97"/>
      <c r="S11" s="97"/>
      <c r="T11" s="97"/>
      <c r="U11" s="105"/>
      <c r="V11" s="97"/>
      <c r="W11" s="105"/>
      <c r="X11" s="97"/>
      <c r="Y11" s="105"/>
      <c r="Z11" s="105">
        <f>X11+V11+T11+O11+H11</f>
        <v>1</v>
      </c>
      <c r="AA11" s="105"/>
      <c r="AB11" s="105"/>
      <c r="AC11" s="99">
        <f>Y11+W11+U11+S11+L11</f>
        <v>1</v>
      </c>
    </row>
    <row r="12" spans="1:29" ht="18" customHeight="1">
      <c r="A12" s="100"/>
      <c r="B12" s="112" t="s">
        <v>123</v>
      </c>
      <c r="C12" s="137">
        <v>18</v>
      </c>
      <c r="D12" s="97"/>
      <c r="E12" s="97"/>
      <c r="F12" s="138">
        <v>14</v>
      </c>
      <c r="G12" s="138">
        <f>C12-F12</f>
        <v>4</v>
      </c>
      <c r="H12" s="138">
        <v>17</v>
      </c>
      <c r="I12" s="97"/>
      <c r="J12" s="97"/>
      <c r="K12" s="138">
        <v>17</v>
      </c>
      <c r="L12" s="138">
        <v>17</v>
      </c>
      <c r="M12" s="97"/>
      <c r="N12" s="97"/>
      <c r="O12" s="97"/>
      <c r="P12" s="97"/>
      <c r="Q12" s="97"/>
      <c r="R12" s="97"/>
      <c r="S12" s="97"/>
      <c r="T12" s="97"/>
      <c r="U12" s="105"/>
      <c r="V12" s="97">
        <v>108</v>
      </c>
      <c r="W12" s="105">
        <v>82</v>
      </c>
      <c r="X12" s="97"/>
      <c r="Y12" s="105"/>
      <c r="Z12" s="105">
        <f>X12+V12+T12+O12+H12</f>
        <v>125</v>
      </c>
      <c r="AA12" s="105"/>
      <c r="AB12" s="105"/>
      <c r="AC12" s="99">
        <f>Y12+W12+U12+S12+L12</f>
        <v>99</v>
      </c>
    </row>
    <row r="13" spans="1:29" ht="21.75" customHeight="1">
      <c r="A13" s="100"/>
      <c r="B13" s="112" t="s">
        <v>124</v>
      </c>
      <c r="C13" s="137"/>
      <c r="D13" s="97"/>
      <c r="E13" s="97"/>
      <c r="F13" s="138"/>
      <c r="G13" s="138"/>
      <c r="H13" s="138"/>
      <c r="I13" s="97"/>
      <c r="J13" s="97"/>
      <c r="K13" s="138"/>
      <c r="L13" s="138"/>
      <c r="M13" s="97"/>
      <c r="N13" s="97"/>
      <c r="O13" s="97"/>
      <c r="P13" s="97"/>
      <c r="Q13" s="97"/>
      <c r="R13" s="97"/>
      <c r="S13" s="97"/>
      <c r="T13" s="97"/>
      <c r="U13" s="105"/>
      <c r="V13" s="97">
        <f>38+17</f>
        <v>55</v>
      </c>
      <c r="W13" s="105">
        <f>45+17</f>
        <v>62</v>
      </c>
      <c r="X13" s="97"/>
      <c r="Y13" s="105"/>
      <c r="Z13" s="105">
        <f>X13+V13+T13+O13+H13</f>
        <v>55</v>
      </c>
      <c r="AA13" s="105"/>
      <c r="AB13" s="105"/>
      <c r="AC13" s="99">
        <f>Y13+W13+U13+S13+L13</f>
        <v>62</v>
      </c>
    </row>
    <row r="14" spans="1:29" ht="15" customHeight="1">
      <c r="A14" s="100"/>
      <c r="B14" s="112" t="s">
        <v>140</v>
      </c>
      <c r="C14" s="137"/>
      <c r="D14" s="97"/>
      <c r="E14" s="97"/>
      <c r="F14" s="138"/>
      <c r="G14" s="138"/>
      <c r="H14" s="138"/>
      <c r="I14" s="97"/>
      <c r="J14" s="97"/>
      <c r="K14" s="138"/>
      <c r="L14" s="138"/>
      <c r="M14" s="97"/>
      <c r="N14" s="97"/>
      <c r="O14" s="97"/>
      <c r="P14" s="97"/>
      <c r="Q14" s="97"/>
      <c r="R14" s="97"/>
      <c r="S14" s="97"/>
      <c r="T14" s="97"/>
      <c r="U14" s="105"/>
      <c r="V14" s="97">
        <v>83</v>
      </c>
      <c r="W14" s="105">
        <v>83</v>
      </c>
      <c r="X14" s="97"/>
      <c r="Y14" s="105"/>
      <c r="Z14" s="105">
        <f>X14+V14+T14+O14+H14</f>
        <v>83</v>
      </c>
      <c r="AA14" s="105"/>
      <c r="AB14" s="105"/>
      <c r="AC14" s="99">
        <f>Y14+W14+U14+S14+L14</f>
        <v>83</v>
      </c>
    </row>
    <row r="15" spans="1:29" ht="24.75" customHeight="1">
      <c r="A15" s="100"/>
      <c r="B15" s="112" t="s">
        <v>125</v>
      </c>
      <c r="C15" s="100">
        <v>1</v>
      </c>
      <c r="D15" s="97"/>
      <c r="E15" s="97"/>
      <c r="F15" s="97">
        <v>1</v>
      </c>
      <c r="G15" s="97">
        <v>0</v>
      </c>
      <c r="H15" s="97">
        <v>2</v>
      </c>
      <c r="I15" s="97"/>
      <c r="J15" s="97"/>
      <c r="K15" s="97">
        <v>2</v>
      </c>
      <c r="L15" s="97">
        <v>2</v>
      </c>
      <c r="M15" s="97"/>
      <c r="N15" s="97"/>
      <c r="O15" s="97"/>
      <c r="P15" s="97"/>
      <c r="Q15" s="97"/>
      <c r="R15" s="97"/>
      <c r="S15" s="97"/>
      <c r="T15" s="97"/>
      <c r="U15" s="105"/>
      <c r="V15" s="97"/>
      <c r="W15" s="105"/>
      <c r="X15" s="97"/>
      <c r="Y15" s="105"/>
      <c r="Z15" s="105">
        <f>X15+V15+T15+O15+H15</f>
        <v>2</v>
      </c>
      <c r="AA15" s="105"/>
      <c r="AB15" s="105"/>
      <c r="AC15" s="99">
        <f>Y15+W15+U15+S15+L15</f>
        <v>2</v>
      </c>
    </row>
    <row r="16" spans="1:29" ht="24.75" customHeight="1">
      <c r="A16" s="107"/>
      <c r="B16" s="113"/>
      <c r="C16" s="107">
        <f>SUM(C11:C15)</f>
        <v>20</v>
      </c>
      <c r="D16" s="109"/>
      <c r="E16" s="109"/>
      <c r="F16" s="109">
        <f>SUM(F11:F15)</f>
        <v>16</v>
      </c>
      <c r="G16" s="109">
        <f>SUM(G11:G15)</f>
        <v>4</v>
      </c>
      <c r="H16" s="109">
        <f>SUM(H11:H15)</f>
        <v>20</v>
      </c>
      <c r="I16" s="109"/>
      <c r="J16" s="109"/>
      <c r="K16" s="109">
        <f>SUM(K11:K15)</f>
        <v>20</v>
      </c>
      <c r="L16" s="109">
        <f>SUM(L11:L15)</f>
        <v>20</v>
      </c>
      <c r="M16" s="109"/>
      <c r="N16" s="109"/>
      <c r="O16" s="109">
        <f>SUM(O11:O15)</f>
        <v>0</v>
      </c>
      <c r="P16" s="109"/>
      <c r="Q16" s="109"/>
      <c r="R16" s="109"/>
      <c r="S16" s="109"/>
      <c r="T16" s="109">
        <f>SUM(T11:T15)</f>
        <v>0</v>
      </c>
      <c r="U16" s="110"/>
      <c r="V16" s="109">
        <f>SUM(V11:V15)</f>
        <v>246</v>
      </c>
      <c r="W16" s="109">
        <f>SUM(W11:W15)</f>
        <v>227</v>
      </c>
      <c r="X16" s="109"/>
      <c r="Y16" s="110"/>
      <c r="Z16" s="110">
        <f>SUM(Z11:Z15)</f>
        <v>266</v>
      </c>
      <c r="AA16" s="110"/>
      <c r="AB16" s="110"/>
      <c r="AC16" s="110">
        <f>SUM(AC11:AC15)</f>
        <v>247</v>
      </c>
    </row>
    <row r="17" spans="1:29" ht="24.75" customHeight="1">
      <c r="A17" s="100">
        <v>3</v>
      </c>
      <c r="B17" s="111" t="s">
        <v>126</v>
      </c>
      <c r="C17" s="100"/>
      <c r="D17" s="97"/>
      <c r="E17" s="97"/>
      <c r="F17" s="97"/>
      <c r="G17" s="97"/>
      <c r="H17" s="97"/>
      <c r="I17" s="97"/>
      <c r="J17" s="97"/>
      <c r="K17" s="97"/>
      <c r="L17" s="103"/>
      <c r="M17" s="97"/>
      <c r="N17" s="97"/>
      <c r="O17" s="97"/>
      <c r="P17" s="97"/>
      <c r="Q17" s="97"/>
      <c r="R17" s="97"/>
      <c r="S17" s="97"/>
      <c r="T17" s="97"/>
      <c r="U17" s="105"/>
      <c r="V17" s="97">
        <f>80+90+36</f>
        <v>206</v>
      </c>
      <c r="W17" s="105">
        <f>80+80+36</f>
        <v>196</v>
      </c>
      <c r="X17" s="97"/>
      <c r="Y17" s="105"/>
      <c r="Z17" s="105">
        <f>X17+V17+T17+O17+H17</f>
        <v>206</v>
      </c>
      <c r="AA17" s="105"/>
      <c r="AB17" s="105"/>
      <c r="AC17" s="99">
        <f>Y17+W17+U17+S17+L17</f>
        <v>196</v>
      </c>
    </row>
    <row r="18" spans="1:29" ht="24.75" customHeight="1">
      <c r="A18" s="100"/>
      <c r="B18" s="111" t="s">
        <v>127</v>
      </c>
      <c r="C18" s="114">
        <v>13</v>
      </c>
      <c r="D18" s="115">
        <v>1</v>
      </c>
      <c r="E18" s="115"/>
      <c r="F18" s="97">
        <v>13</v>
      </c>
      <c r="G18" s="97">
        <v>1</v>
      </c>
      <c r="H18" s="103">
        <v>14</v>
      </c>
      <c r="I18" s="97"/>
      <c r="J18" s="97"/>
      <c r="K18" s="103">
        <v>14</v>
      </c>
      <c r="L18" s="103">
        <v>14</v>
      </c>
      <c r="M18" s="97"/>
      <c r="N18" s="97"/>
      <c r="O18" s="97"/>
      <c r="P18" s="97"/>
      <c r="Q18" s="97"/>
      <c r="R18" s="97"/>
      <c r="S18" s="97"/>
      <c r="T18" s="97"/>
      <c r="U18" s="105"/>
      <c r="V18" s="97"/>
      <c r="W18" s="105"/>
      <c r="X18" s="97"/>
      <c r="Y18" s="105"/>
      <c r="Z18" s="105">
        <f>X18+V18+T18+O18+H18</f>
        <v>14</v>
      </c>
      <c r="AA18" s="105"/>
      <c r="AB18" s="105"/>
      <c r="AC18" s="99">
        <f>Y18+W18+U18+S18+L18</f>
        <v>14</v>
      </c>
    </row>
    <row r="19" spans="1:29" ht="24.75" customHeight="1">
      <c r="A19" s="100"/>
      <c r="B19" s="111" t="s">
        <v>128</v>
      </c>
      <c r="C19" s="100">
        <v>6</v>
      </c>
      <c r="D19" s="97"/>
      <c r="E19" s="97"/>
      <c r="F19" s="97">
        <v>6</v>
      </c>
      <c r="G19" s="97">
        <v>0</v>
      </c>
      <c r="H19" s="103">
        <v>6</v>
      </c>
      <c r="I19" s="97"/>
      <c r="J19" s="97"/>
      <c r="K19" s="103">
        <v>6</v>
      </c>
      <c r="L19" s="103">
        <v>6</v>
      </c>
      <c r="M19" s="97"/>
      <c r="N19" s="97"/>
      <c r="O19" s="97"/>
      <c r="P19" s="97"/>
      <c r="Q19" s="97"/>
      <c r="R19" s="97"/>
      <c r="S19" s="97"/>
      <c r="T19" s="97"/>
      <c r="U19" s="105"/>
      <c r="V19" s="97"/>
      <c r="W19" s="105"/>
      <c r="X19" s="97"/>
      <c r="Y19" s="105"/>
      <c r="Z19" s="105">
        <f>X19+V19+T19+O19+H19</f>
        <v>6</v>
      </c>
      <c r="AA19" s="105"/>
      <c r="AB19" s="105"/>
      <c r="AC19" s="99">
        <f>Y19+W19+U19+S19+L19</f>
        <v>6</v>
      </c>
    </row>
    <row r="20" spans="1:29" ht="24.75" customHeight="1">
      <c r="A20" s="100"/>
      <c r="B20" s="111" t="s">
        <v>129</v>
      </c>
      <c r="C20" s="100">
        <v>11</v>
      </c>
      <c r="D20" s="97"/>
      <c r="E20" s="97"/>
      <c r="F20" s="97">
        <v>10</v>
      </c>
      <c r="G20" s="97">
        <v>1</v>
      </c>
      <c r="H20" s="103">
        <v>11</v>
      </c>
      <c r="I20" s="97"/>
      <c r="J20" s="97"/>
      <c r="K20" s="103">
        <v>11</v>
      </c>
      <c r="L20" s="103">
        <v>11</v>
      </c>
      <c r="M20" s="97"/>
      <c r="N20" s="97"/>
      <c r="O20" s="97"/>
      <c r="P20" s="97"/>
      <c r="Q20" s="97"/>
      <c r="R20" s="97"/>
      <c r="S20" s="97"/>
      <c r="T20" s="97"/>
      <c r="U20" s="105"/>
      <c r="V20" s="97"/>
      <c r="W20" s="105"/>
      <c r="X20" s="97"/>
      <c r="Y20" s="105"/>
      <c r="Z20" s="105">
        <f>X20+V20+T20+O20+H20</f>
        <v>11</v>
      </c>
      <c r="AA20" s="105"/>
      <c r="AB20" s="105"/>
      <c r="AC20" s="99">
        <f>Y20+W20+U20+S20+L20</f>
        <v>11</v>
      </c>
    </row>
    <row r="21" spans="1:29" ht="24.75" customHeight="1">
      <c r="A21" s="107"/>
      <c r="B21" s="108" t="s">
        <v>130</v>
      </c>
      <c r="C21" s="107">
        <f>SUM(C18:C20)</f>
        <v>30</v>
      </c>
      <c r="D21" s="109">
        <f>SUM(D18:D20)</f>
        <v>1</v>
      </c>
      <c r="E21" s="109">
        <f>SUM(E18:E20)</f>
        <v>0</v>
      </c>
      <c r="F21" s="109">
        <f>SUM(F18:F20)</f>
        <v>29</v>
      </c>
      <c r="G21" s="109">
        <v>2</v>
      </c>
      <c r="H21" s="109">
        <f>SUM(H18:H20)</f>
        <v>31</v>
      </c>
      <c r="I21" s="109"/>
      <c r="J21" s="109"/>
      <c r="K21" s="109">
        <f>SUM(K18:K20)</f>
        <v>31</v>
      </c>
      <c r="L21" s="109">
        <f>SUM(L18:L20)</f>
        <v>31</v>
      </c>
      <c r="M21" s="109"/>
      <c r="N21" s="109"/>
      <c r="O21" s="109">
        <f>SUM(O17:O29)</f>
        <v>2023</v>
      </c>
      <c r="P21" s="109"/>
      <c r="Q21" s="109"/>
      <c r="R21" s="109"/>
      <c r="S21" s="109"/>
      <c r="T21" s="109"/>
      <c r="U21" s="110"/>
      <c r="V21" s="109">
        <f>SUM(V17:V20)</f>
        <v>206</v>
      </c>
      <c r="W21" s="109">
        <f>SUM(W17:W20)</f>
        <v>196</v>
      </c>
      <c r="X21" s="109"/>
      <c r="Y21" s="110"/>
      <c r="Z21" s="110">
        <f>SUM(Z17:Z20)</f>
        <v>237</v>
      </c>
      <c r="AA21" s="110"/>
      <c r="AB21" s="110"/>
      <c r="AC21" s="110">
        <f>SUM(AC17:AC20)</f>
        <v>227</v>
      </c>
    </row>
    <row r="22" spans="1:29" ht="24.75" customHeight="1">
      <c r="A22" s="100">
        <v>4</v>
      </c>
      <c r="B22" s="111" t="s">
        <v>131</v>
      </c>
      <c r="C22" s="100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105"/>
      <c r="V22" s="97"/>
      <c r="W22" s="105"/>
      <c r="X22" s="97"/>
      <c r="Y22" s="105"/>
      <c r="Z22" s="105">
        <f>X22+V22+T22+O22+H22</f>
        <v>0</v>
      </c>
      <c r="AA22" s="105"/>
      <c r="AB22" s="105"/>
      <c r="AC22" s="99">
        <f>Y22+W22+U22+S22+L22</f>
        <v>0</v>
      </c>
    </row>
    <row r="23" spans="1:29" ht="24.75" customHeight="1">
      <c r="A23" s="100"/>
      <c r="B23" s="112" t="s">
        <v>132</v>
      </c>
      <c r="C23" s="100">
        <v>2</v>
      </c>
      <c r="D23" s="97"/>
      <c r="E23" s="97"/>
      <c r="F23" s="97">
        <v>3</v>
      </c>
      <c r="G23" s="97">
        <f>C23-F23</f>
        <v>-1</v>
      </c>
      <c r="H23" s="103">
        <v>2</v>
      </c>
      <c r="I23" s="97"/>
      <c r="J23" s="97"/>
      <c r="K23" s="103">
        <v>2</v>
      </c>
      <c r="L23" s="103">
        <v>2</v>
      </c>
      <c r="M23" s="97"/>
      <c r="N23" s="97"/>
      <c r="O23" s="97"/>
      <c r="P23" s="97"/>
      <c r="Q23" s="97"/>
      <c r="R23" s="97"/>
      <c r="S23" s="97"/>
      <c r="T23" s="97"/>
      <c r="U23" s="105"/>
      <c r="V23" s="97"/>
      <c r="W23" s="105"/>
      <c r="X23" s="97"/>
      <c r="Y23" s="105"/>
      <c r="Z23" s="105">
        <f>X23+V23+T23+O23+H23</f>
        <v>2</v>
      </c>
      <c r="AA23" s="105"/>
      <c r="AB23" s="105"/>
      <c r="AC23" s="99">
        <f>Y23+W23+U23+S23+L23</f>
        <v>2</v>
      </c>
    </row>
    <row r="24" spans="1:29" ht="24.75" customHeight="1">
      <c r="A24" s="100">
        <v>5</v>
      </c>
      <c r="B24" s="111" t="s">
        <v>133</v>
      </c>
      <c r="C24" s="100">
        <v>1</v>
      </c>
      <c r="D24" s="97"/>
      <c r="E24" s="97"/>
      <c r="F24" s="97">
        <v>1</v>
      </c>
      <c r="G24" s="97">
        <v>0</v>
      </c>
      <c r="H24" s="103">
        <v>1</v>
      </c>
      <c r="I24" s="97"/>
      <c r="J24" s="97"/>
      <c r="K24" s="103">
        <v>1</v>
      </c>
      <c r="L24" s="103">
        <v>1</v>
      </c>
      <c r="M24" s="97"/>
      <c r="N24" s="97"/>
      <c r="O24" s="97"/>
      <c r="P24" s="97"/>
      <c r="Q24" s="97"/>
      <c r="R24" s="97"/>
      <c r="S24" s="97"/>
      <c r="T24" s="97"/>
      <c r="U24" s="105"/>
      <c r="V24" s="97"/>
      <c r="W24" s="105"/>
      <c r="X24" s="97"/>
      <c r="Y24" s="105"/>
      <c r="Z24" s="105">
        <f>X24+V24+T24+O24+H24</f>
        <v>1</v>
      </c>
      <c r="AA24" s="105"/>
      <c r="AB24" s="105"/>
      <c r="AC24" s="99">
        <f>Y24+W24+U24+S24+L24</f>
        <v>1</v>
      </c>
    </row>
    <row r="25" spans="1:29" ht="24.75" customHeight="1">
      <c r="A25" s="100">
        <v>6</v>
      </c>
      <c r="B25" s="111" t="s">
        <v>134</v>
      </c>
      <c r="C25" s="100">
        <v>1</v>
      </c>
      <c r="D25" s="97"/>
      <c r="E25" s="97"/>
      <c r="F25" s="97">
        <v>1</v>
      </c>
      <c r="G25" s="97">
        <v>0</v>
      </c>
      <c r="H25" s="103">
        <v>1</v>
      </c>
      <c r="I25" s="97"/>
      <c r="J25" s="97"/>
      <c r="K25" s="103">
        <v>1</v>
      </c>
      <c r="L25" s="103">
        <v>1</v>
      </c>
      <c r="M25" s="97"/>
      <c r="N25" s="97"/>
      <c r="O25" s="97"/>
      <c r="P25" s="97"/>
      <c r="Q25" s="97"/>
      <c r="R25" s="97"/>
      <c r="S25" s="97"/>
      <c r="T25" s="97"/>
      <c r="U25" s="105"/>
      <c r="V25" s="97"/>
      <c r="W25" s="105"/>
      <c r="X25" s="97"/>
      <c r="Y25" s="105"/>
      <c r="Z25" s="105">
        <f>X25+V25+T25+O25+H25</f>
        <v>1</v>
      </c>
      <c r="AA25" s="105"/>
      <c r="AB25" s="105"/>
      <c r="AC25" s="99">
        <f>Y25+W25+U25+S25+L25</f>
        <v>1</v>
      </c>
    </row>
    <row r="26" spans="1:29" ht="24.75" customHeight="1">
      <c r="A26" s="100">
        <v>7</v>
      </c>
      <c r="B26" s="111" t="s">
        <v>135</v>
      </c>
      <c r="C26" s="100">
        <v>1</v>
      </c>
      <c r="D26" s="97"/>
      <c r="E26" s="97"/>
      <c r="F26" s="97">
        <v>1</v>
      </c>
      <c r="G26" s="97">
        <v>0</v>
      </c>
      <c r="H26" s="103">
        <v>1</v>
      </c>
      <c r="I26" s="97"/>
      <c r="J26" s="97"/>
      <c r="K26" s="103">
        <v>0</v>
      </c>
      <c r="L26" s="103">
        <v>1</v>
      </c>
      <c r="M26" s="97"/>
      <c r="N26" s="97"/>
      <c r="O26" s="97"/>
      <c r="P26" s="97"/>
      <c r="Q26" s="97"/>
      <c r="R26" s="97"/>
      <c r="S26" s="97"/>
      <c r="T26" s="97"/>
      <c r="U26" s="105"/>
      <c r="V26" s="97"/>
      <c r="W26" s="105"/>
      <c r="X26" s="97"/>
      <c r="Y26" s="105"/>
      <c r="Z26" s="105">
        <f>X26+V26+T26+O26+H26</f>
        <v>1</v>
      </c>
      <c r="AA26" s="105"/>
      <c r="AB26" s="105"/>
      <c r="AC26" s="99">
        <f>Y26+W26+U26+S26+L26</f>
        <v>1</v>
      </c>
    </row>
    <row r="27" spans="1:29" ht="24.75" customHeight="1">
      <c r="A27" s="107"/>
      <c r="B27" s="116" t="s">
        <v>136</v>
      </c>
      <c r="C27" s="117">
        <f>C26+C25+C24+C23+C21+C16+C10</f>
        <v>180</v>
      </c>
      <c r="D27" s="118">
        <f>D26+D25+D24+D23+D21+D16+D10</f>
        <v>1</v>
      </c>
      <c r="E27" s="118">
        <f>E26+E25+E24+E23+E21+E16+E10</f>
        <v>7</v>
      </c>
      <c r="F27" s="118">
        <f>F26+F25+F24+F23+F21+F16+F10</f>
        <v>186</v>
      </c>
      <c r="G27" s="118">
        <v>-1</v>
      </c>
      <c r="H27" s="118">
        <f>H26+H25+H24+H23+H21+H16+H10</f>
        <v>181</v>
      </c>
      <c r="I27" s="118"/>
      <c r="J27" s="118"/>
      <c r="K27" s="118">
        <f>K26+K25+K24+K23+K21+K16+K10</f>
        <v>179</v>
      </c>
      <c r="L27" s="118">
        <f>L26+L25+L24+L23+L21+L16+L10</f>
        <v>182</v>
      </c>
      <c r="M27" s="109"/>
      <c r="N27" s="109"/>
      <c r="O27" s="109">
        <f>O10</f>
        <v>2023</v>
      </c>
      <c r="P27" s="109"/>
      <c r="Q27" s="109"/>
      <c r="R27" s="109"/>
      <c r="S27" s="109">
        <f>S21+S16+S10</f>
        <v>1994</v>
      </c>
      <c r="T27" s="118">
        <f>T26+T25+T24+T23+T21+T16+T10</f>
        <v>468</v>
      </c>
      <c r="U27" s="109">
        <f>U10</f>
        <v>497</v>
      </c>
      <c r="V27" s="109">
        <f>V21+V16+V10</f>
        <v>452</v>
      </c>
      <c r="W27" s="109">
        <f>W21+W16+W10</f>
        <v>423</v>
      </c>
      <c r="X27" s="109">
        <f>X21+X16+X10</f>
        <v>118</v>
      </c>
      <c r="Y27" s="109">
        <f>Y21+Y16+Y10</f>
        <v>82</v>
      </c>
      <c r="Z27" s="119">
        <f>SUM(Z22:Z26)</f>
        <v>5</v>
      </c>
      <c r="AA27" s="119"/>
      <c r="AB27" s="119"/>
      <c r="AC27" s="119">
        <f>SUM(AC22:AC26)</f>
        <v>5</v>
      </c>
    </row>
    <row r="28" spans="1:29" ht="24.75" customHeight="1">
      <c r="A28" s="100">
        <v>8</v>
      </c>
      <c r="B28" s="112" t="s">
        <v>137</v>
      </c>
      <c r="C28" s="100">
        <v>1</v>
      </c>
      <c r="D28" s="97"/>
      <c r="E28" s="97"/>
      <c r="F28" s="97">
        <v>1</v>
      </c>
      <c r="G28" s="97">
        <v>0</v>
      </c>
      <c r="H28" s="103">
        <v>5</v>
      </c>
      <c r="I28" s="97"/>
      <c r="J28" s="97"/>
      <c r="K28" s="103">
        <v>3</v>
      </c>
      <c r="L28" s="103">
        <v>5</v>
      </c>
      <c r="M28" s="97"/>
      <c r="N28" s="97"/>
      <c r="O28" s="97"/>
      <c r="P28" s="97"/>
      <c r="Q28" s="97"/>
      <c r="R28" s="97"/>
      <c r="S28" s="97"/>
      <c r="T28" s="97"/>
      <c r="U28" s="105"/>
      <c r="V28" s="97"/>
      <c r="W28" s="105"/>
      <c r="X28" s="97"/>
      <c r="Y28" s="105"/>
      <c r="Z28" s="105">
        <f>X28+V28+T28+O28+H28</f>
        <v>5</v>
      </c>
      <c r="AA28" s="105"/>
      <c r="AB28" s="105"/>
      <c r="AC28" s="99">
        <f>Y28+W28+U28+S28+L28</f>
        <v>5</v>
      </c>
    </row>
    <row r="29" spans="1:29" ht="24.75" customHeight="1">
      <c r="A29" s="100">
        <v>9</v>
      </c>
      <c r="B29" s="112" t="s">
        <v>138</v>
      </c>
      <c r="C29" s="100">
        <v>5</v>
      </c>
      <c r="D29" s="97"/>
      <c r="E29" s="97"/>
      <c r="F29" s="97">
        <v>5</v>
      </c>
      <c r="G29" s="97">
        <v>0</v>
      </c>
      <c r="H29" s="103">
        <v>5</v>
      </c>
      <c r="I29" s="97"/>
      <c r="J29" s="97"/>
      <c r="K29" s="103">
        <v>0</v>
      </c>
      <c r="L29" s="103">
        <v>5</v>
      </c>
      <c r="M29" s="97"/>
      <c r="N29" s="97"/>
      <c r="O29" s="97"/>
      <c r="P29" s="97"/>
      <c r="Q29" s="97"/>
      <c r="R29" s="97"/>
      <c r="S29" s="97"/>
      <c r="T29" s="97"/>
      <c r="U29" s="105"/>
      <c r="V29" s="97"/>
      <c r="W29" s="105"/>
      <c r="X29" s="97"/>
      <c r="Y29" s="105"/>
      <c r="Z29" s="105">
        <f>X29+V29+T29+O29+H29</f>
        <v>5</v>
      </c>
      <c r="AA29" s="105"/>
      <c r="AB29" s="105"/>
      <c r="AC29" s="99">
        <f>Y29+W29+U29+S29+L29</f>
        <v>5</v>
      </c>
    </row>
    <row r="30" spans="1:29" ht="24.75" customHeight="1">
      <c r="A30" s="120"/>
      <c r="B30" s="121" t="s">
        <v>139</v>
      </c>
      <c r="C30" s="120">
        <f>C29+C28+C27</f>
        <v>186</v>
      </c>
      <c r="D30" s="122">
        <f>D29+D28+D27</f>
        <v>1</v>
      </c>
      <c r="E30" s="122">
        <f>E29+E28+E27</f>
        <v>7</v>
      </c>
      <c r="F30" s="122">
        <f>F29+F28+F27</f>
        <v>192</v>
      </c>
      <c r="G30" s="122">
        <v>-5</v>
      </c>
      <c r="H30" s="122">
        <f>SUM(H27:H29)</f>
        <v>191</v>
      </c>
      <c r="I30" s="122"/>
      <c r="J30" s="122"/>
      <c r="K30" s="122">
        <f>SUM(K27:K29)</f>
        <v>182</v>
      </c>
      <c r="L30" s="122">
        <f>SUM(L27:L29)</f>
        <v>192</v>
      </c>
      <c r="M30" s="123"/>
      <c r="N30" s="124"/>
      <c r="O30" s="125">
        <f>O29+O28+O27</f>
        <v>2023</v>
      </c>
      <c r="P30" s="122"/>
      <c r="Q30" s="122"/>
      <c r="R30" s="125">
        <f>R29+R28+R27</f>
        <v>0</v>
      </c>
      <c r="S30" s="126">
        <f>S27</f>
        <v>1994</v>
      </c>
      <c r="T30" s="122">
        <f>T29+T28+T27</f>
        <v>468</v>
      </c>
      <c r="U30" s="122">
        <f>U29+U28+U27</f>
        <v>497</v>
      </c>
      <c r="V30" s="126">
        <f>V27</f>
        <v>452</v>
      </c>
      <c r="W30" s="126">
        <f>W27</f>
        <v>423</v>
      </c>
      <c r="X30" s="127">
        <f>X10</f>
        <v>118</v>
      </c>
      <c r="Y30" s="127">
        <f>Y10</f>
        <v>82</v>
      </c>
      <c r="Z30" s="122">
        <f>SUM(Z29+Z28+Z27+Z21+Z16+Z10)</f>
        <v>3252</v>
      </c>
      <c r="AA30" s="122"/>
      <c r="AB30" s="122"/>
      <c r="AC30" s="122">
        <f>SUM(AC29+AC28+AC27+AC21+AC16+AC10)</f>
        <v>3188</v>
      </c>
    </row>
    <row r="31" ht="24.75" customHeight="1"/>
  </sheetData>
  <sheetProtection selectLockedCells="1" selectUnlockedCells="1"/>
  <mergeCells count="12">
    <mergeCell ref="C12:C14"/>
    <mergeCell ref="F12:F14"/>
    <mergeCell ref="G12:G14"/>
    <mergeCell ref="H12:H14"/>
    <mergeCell ref="K12:K14"/>
    <mergeCell ref="L12:L14"/>
    <mergeCell ref="A1:B1"/>
    <mergeCell ref="C1:L1"/>
    <mergeCell ref="M1:S1"/>
    <mergeCell ref="T1:W1"/>
    <mergeCell ref="X1:Y1"/>
    <mergeCell ref="Z1:AC1"/>
  </mergeCells>
  <printOptions/>
  <pageMargins left="0.24027777777777778" right="0.3298611111111111" top="0.5097222222222222" bottom="0.9840277777777777" header="0.5118055555555555" footer="0.5118055555555555"/>
  <pageSetup fitToHeight="1" fitToWidth="1" horizontalDpi="300" verticalDpi="3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UmaMaheswar</cp:lastModifiedBy>
  <dcterms:modified xsi:type="dcterms:W3CDTF">2014-09-28T08:21:22Z</dcterms:modified>
  <cp:category/>
  <cp:version/>
  <cp:contentType/>
  <cp:contentStatus/>
</cp:coreProperties>
</file>